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14520" windowHeight="12840" tabRatio="746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5" r:id="rId5"/>
    <sheet name="Piano razion - Obj 1" sheetId="33" r:id="rId6"/>
    <sheet name="PagoPA - Obj 2" sheetId="28" r:id="rId7"/>
  </sheets>
  <externalReferences>
    <externalReference r:id="rId8"/>
  </externalReferences>
  <definedNames>
    <definedName name="_xlnm._FilterDatabase" localSheetId="0" hidden="1">'Schema Generale'!#REF!</definedName>
    <definedName name="area">[1]db1!$B$2:$B$20</definedName>
    <definedName name="_xlnm.Print_Area" localSheetId="2">Caratteristiche!$A$2:$N$44</definedName>
    <definedName name="_xlnm.Print_Area" localSheetId="3">'Economico Patrimoniale'!$A$1:$L$107</definedName>
    <definedName name="_xlnm.Print_Area" localSheetId="1">Organizzazione!$A$1:$L$60</definedName>
    <definedName name="_xlnm.Print_Area" localSheetId="6">'PagoPA - Obj 2'!$A$1:$N$92</definedName>
    <definedName name="_xlnm.Print_Area" localSheetId="5">'Piano razion - Obj 1'!$A$1:$N$87</definedName>
    <definedName name="_xlnm.Print_Area" localSheetId="0">'Schema Generale'!$A$1:$G$50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Caratteristiche!$A$2:$N$44</definedName>
    <definedName name="Z_0CDFE071_D2BF_4AC9_96FE_3C7CC2EB89D1_.wvu.PrintArea" localSheetId="3" hidden="1">'Economico Patrimoniale'!$A$1:$L$107</definedName>
    <definedName name="Z_0CDFE071_D2BF_4AC9_96FE_3C7CC2EB89D1_.wvu.PrintArea" localSheetId="1" hidden="1">Organizzazione!$A$1:$L$60</definedName>
    <definedName name="Z_0CDFE071_D2BF_4AC9_96FE_3C7CC2EB89D1_.wvu.PrintArea" localSheetId="0" hidden="1">'Schema Generale'!$A$1:$G$50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Caratteristiche!$A$2:$N$44</definedName>
    <definedName name="Z_16B7DE21_A045_4CA8_8E8A_B264E96AA2CC_.wvu.PrintArea" localSheetId="3" hidden="1">'Economico Patrimoniale'!$A$1:$L$107</definedName>
    <definedName name="Z_16B7DE21_A045_4CA8_8E8A_B264E96AA2CC_.wvu.PrintArea" localSheetId="1" hidden="1">Organizzazione!$A$1:$L$60</definedName>
    <definedName name="Z_16B7DE21_A045_4CA8_8E8A_B264E96AA2CC_.wvu.PrintArea" localSheetId="0" hidden="1">'Schema Generale'!$A$1:$G$50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Caratteristiche!$A$2:$N$44</definedName>
    <definedName name="Z_FD66CCA4_E734_40F6_A42D_704ADC03C8FF_.wvu.PrintArea" localSheetId="3" hidden="1">'Economico Patrimoniale'!$A$1:$L$107</definedName>
    <definedName name="Z_FD66CCA4_E734_40F6_A42D_704ADC03C8FF_.wvu.PrintArea" localSheetId="1" hidden="1">Organizzazione!$A$1:$L$60</definedName>
    <definedName name="Z_FD66CCA4_E734_40F6_A42D_704ADC03C8FF_.wvu.PrintArea" localSheetId="0" hidden="1">'Schema Generale'!$A$1:$G$50</definedName>
    <definedName name="Z_FD66CCA4_E734_40F6_A42D_704ADC03C8FF_.wvu.Rows" localSheetId="2" hidden="1">Caratteristiche!$7:$7</definedName>
  </definedNames>
  <calcPr calcId="145621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</workbook>
</file>

<file path=xl/calcChain.xml><?xml version="1.0" encoding="utf-8"?>
<calcChain xmlns="http://schemas.openxmlformats.org/spreadsheetml/2006/main">
  <c r="I52" i="2" l="1"/>
  <c r="M7" i="2"/>
  <c r="K7" i="2"/>
  <c r="S73" i="5" l="1"/>
  <c r="S60" i="5"/>
  <c r="L9" i="5" l="1"/>
  <c r="I9" i="5"/>
  <c r="P9" i="5"/>
  <c r="R9" i="5"/>
  <c r="O9" i="5"/>
  <c r="H9" i="5"/>
  <c r="I7" i="5"/>
  <c r="M4" i="3" l="1"/>
  <c r="G11" i="2"/>
  <c r="I11" i="2"/>
  <c r="K11" i="2"/>
  <c r="E11" i="2"/>
  <c r="K4" i="2"/>
  <c r="I4" i="2"/>
  <c r="G4" i="2"/>
  <c r="E4" i="2"/>
  <c r="P41" i="5" l="1"/>
  <c r="S41" i="5" s="1"/>
  <c r="O31" i="5"/>
  <c r="R31" i="5" s="1"/>
  <c r="O30" i="5"/>
  <c r="R30" i="5" s="1"/>
  <c r="P19" i="5"/>
  <c r="S19" i="5" s="1"/>
  <c r="O60" i="5"/>
  <c r="R60" i="5" s="1"/>
  <c r="O49" i="5"/>
  <c r="R49" i="5" s="1"/>
  <c r="O27" i="5"/>
  <c r="R27" i="5" s="1"/>
  <c r="O25" i="5"/>
  <c r="R25" i="5" s="1"/>
  <c r="N20" i="5"/>
  <c r="Q20" i="5" s="1"/>
  <c r="O12" i="5"/>
  <c r="R12" i="5" s="1"/>
  <c r="M77" i="33" l="1"/>
  <c r="M87" i="33" s="1"/>
  <c r="IQ65406" i="33"/>
  <c r="IP65406" i="33"/>
  <c r="IO65406" i="33"/>
  <c r="IN65406" i="33"/>
  <c r="IM65406" i="33"/>
  <c r="A77" i="33"/>
  <c r="A51" i="33"/>
  <c r="A49" i="33"/>
  <c r="A47" i="33"/>
  <c r="M43" i="28"/>
  <c r="M42" i="28"/>
  <c r="M40" i="28"/>
  <c r="M39" i="28"/>
  <c r="M36" i="28"/>
  <c r="M33" i="28"/>
  <c r="M34" i="28"/>
  <c r="M32" i="28"/>
  <c r="M81" i="28"/>
  <c r="M91" i="28" s="1"/>
  <c r="O75" i="5" l="1"/>
  <c r="P75" i="5" s="1"/>
  <c r="S20" i="5"/>
  <c r="R90" i="5"/>
  <c r="S90" i="5" s="1"/>
  <c r="R91" i="5"/>
  <c r="S91" i="5" s="1"/>
  <c r="R3" i="5"/>
  <c r="S3" i="5" s="1"/>
  <c r="R4" i="5"/>
  <c r="S4" i="5" s="1"/>
  <c r="R5" i="5"/>
  <c r="S5" i="5" s="1"/>
  <c r="R6" i="5"/>
  <c r="S6" i="5" s="1"/>
  <c r="S7" i="5"/>
  <c r="R8" i="5"/>
  <c r="S8" i="5" s="1"/>
  <c r="S9" i="5"/>
  <c r="R10" i="5"/>
  <c r="S10" i="5" s="1"/>
  <c r="R11" i="5"/>
  <c r="S11" i="5" s="1"/>
  <c r="S12" i="5"/>
  <c r="R13" i="5"/>
  <c r="S13" i="5" s="1"/>
  <c r="S14" i="5"/>
  <c r="R15" i="5"/>
  <c r="S15" i="5" s="1"/>
  <c r="R18" i="5"/>
  <c r="S18" i="5"/>
  <c r="R21" i="5"/>
  <c r="S21" i="5" s="1"/>
  <c r="R24" i="5"/>
  <c r="S24" i="5" s="1"/>
  <c r="S25" i="5"/>
  <c r="R26" i="5"/>
  <c r="S26" i="5" s="1"/>
  <c r="S27" i="5"/>
  <c r="R28" i="5"/>
  <c r="S28" i="5" s="1"/>
  <c r="R29" i="5"/>
  <c r="S29" i="5"/>
  <c r="S30" i="5"/>
  <c r="S31" i="5"/>
  <c r="R33" i="5"/>
  <c r="S33" i="5" s="1"/>
  <c r="R34" i="5"/>
  <c r="S34" i="5" s="1"/>
  <c r="R36" i="5"/>
  <c r="S36" i="5" s="1"/>
  <c r="R37" i="5"/>
  <c r="S37" i="5" s="1"/>
  <c r="R39" i="5"/>
  <c r="S39" i="5" s="1"/>
  <c r="R42" i="5"/>
  <c r="S42" i="5" s="1"/>
  <c r="S43" i="5"/>
  <c r="R45" i="5"/>
  <c r="S45" i="5" s="1"/>
  <c r="R46" i="5"/>
  <c r="S46" i="5" s="1"/>
  <c r="S47" i="5"/>
  <c r="R48" i="5"/>
  <c r="S48" i="5"/>
  <c r="S49" i="5"/>
  <c r="R50" i="5"/>
  <c r="S50" i="5" s="1"/>
  <c r="R51" i="5"/>
  <c r="S51" i="5" s="1"/>
  <c r="R52" i="5"/>
  <c r="S52" i="5" s="1"/>
  <c r="R54" i="5"/>
  <c r="S54" i="5" s="1"/>
  <c r="R55" i="5"/>
  <c r="S55" i="5"/>
  <c r="S56" i="5"/>
  <c r="S57" i="5"/>
  <c r="R58" i="5"/>
  <c r="S58" i="5"/>
  <c r="R59" i="5"/>
  <c r="S59" i="5" s="1"/>
  <c r="S61" i="5"/>
  <c r="R62" i="5"/>
  <c r="S62" i="5"/>
  <c r="S63" i="5"/>
  <c r="R64" i="5"/>
  <c r="S64" i="5" s="1"/>
  <c r="S65" i="5"/>
  <c r="R66" i="5"/>
  <c r="S66" i="5" s="1"/>
  <c r="S67" i="5"/>
  <c r="R68" i="5"/>
  <c r="S68" i="5" s="1"/>
  <c r="S69" i="5"/>
  <c r="R70" i="5"/>
  <c r="S70" i="5" s="1"/>
  <c r="R71" i="5"/>
  <c r="S71" i="5" s="1"/>
  <c r="R72" i="5"/>
  <c r="S72" i="5" s="1"/>
  <c r="R75" i="5"/>
  <c r="S75" i="5" s="1"/>
  <c r="R77" i="5"/>
  <c r="S77" i="5" s="1"/>
  <c r="R78" i="5"/>
  <c r="S78" i="5" s="1"/>
  <c r="R81" i="5"/>
  <c r="S81" i="5" s="1"/>
  <c r="R82" i="5"/>
  <c r="S82" i="5" s="1"/>
  <c r="R84" i="5"/>
  <c r="S84" i="5" s="1"/>
  <c r="R86" i="5"/>
  <c r="S86" i="5" s="1"/>
  <c r="R88" i="5"/>
  <c r="S88" i="5" s="1"/>
  <c r="O91" i="5"/>
  <c r="P91" i="5" s="1"/>
  <c r="O90" i="5"/>
  <c r="O88" i="5"/>
  <c r="P88" i="5" s="1"/>
  <c r="O86" i="5"/>
  <c r="P86" i="5" s="1"/>
  <c r="O84" i="5"/>
  <c r="P84" i="5" s="1"/>
  <c r="O82" i="5"/>
  <c r="P82" i="5" s="1"/>
  <c r="O81" i="5"/>
  <c r="O78" i="5"/>
  <c r="P78" i="5" s="1"/>
  <c r="O77" i="5"/>
  <c r="P77" i="5" s="1"/>
  <c r="O72" i="5"/>
  <c r="P72" i="5" s="1"/>
  <c r="O71" i="5"/>
  <c r="O70" i="5"/>
  <c r="P70" i="5" s="1"/>
  <c r="O68" i="5"/>
  <c r="P68" i="5" s="1"/>
  <c r="O66" i="5"/>
  <c r="P66" i="5" s="1"/>
  <c r="O64" i="5"/>
  <c r="P64" i="5" s="1"/>
  <c r="O62" i="5"/>
  <c r="P62" i="5" s="1"/>
  <c r="O59" i="5"/>
  <c r="P59" i="5" s="1"/>
  <c r="O58" i="5"/>
  <c r="O55" i="5"/>
  <c r="P55" i="5" s="1"/>
  <c r="O54" i="5"/>
  <c r="P54" i="5" s="1"/>
  <c r="O52" i="5"/>
  <c r="P52" i="5" s="1"/>
  <c r="O51" i="5"/>
  <c r="P51" i="5" s="1"/>
  <c r="O50" i="5"/>
  <c r="P50" i="5" s="1"/>
  <c r="O48" i="5"/>
  <c r="P48" i="5" s="1"/>
  <c r="O46" i="5"/>
  <c r="P46" i="5" s="1"/>
  <c r="O45" i="5"/>
  <c r="P45" i="5" s="1"/>
  <c r="O42" i="5"/>
  <c r="P42" i="5" s="1"/>
  <c r="O39" i="5"/>
  <c r="P39" i="5" s="1"/>
  <c r="O37" i="5"/>
  <c r="P37" i="5" s="1"/>
  <c r="O36" i="5"/>
  <c r="O34" i="5"/>
  <c r="O33" i="5"/>
  <c r="O26" i="5"/>
  <c r="P26" i="5" s="1"/>
  <c r="O24" i="5"/>
  <c r="P24" i="5" s="1"/>
  <c r="O21" i="5"/>
  <c r="P21" i="5" s="1"/>
  <c r="O18" i="5"/>
  <c r="P18" i="5" s="1"/>
  <c r="O15" i="5"/>
  <c r="P15" i="5" s="1"/>
  <c r="O13" i="5"/>
  <c r="P13" i="5" s="1"/>
  <c r="O11" i="5"/>
  <c r="P11" i="5" s="1"/>
  <c r="O10" i="5"/>
  <c r="P10" i="5" s="1"/>
  <c r="O8" i="5"/>
  <c r="P8" i="5" s="1"/>
  <c r="O6" i="5"/>
  <c r="P6" i="5" s="1"/>
  <c r="O5" i="5"/>
  <c r="P5" i="5" s="1"/>
  <c r="O4" i="5"/>
  <c r="P4" i="5" s="1"/>
  <c r="O3" i="5"/>
  <c r="P3" i="5" s="1"/>
  <c r="P90" i="5"/>
  <c r="P81" i="5"/>
  <c r="P73" i="5"/>
  <c r="P71" i="5"/>
  <c r="P69" i="5"/>
  <c r="P67" i="5"/>
  <c r="P65" i="5"/>
  <c r="P63" i="5"/>
  <c r="P61" i="5"/>
  <c r="P60" i="5"/>
  <c r="P58" i="5"/>
  <c r="P57" i="5"/>
  <c r="P56" i="5"/>
  <c r="P49" i="5"/>
  <c r="P47" i="5"/>
  <c r="P43" i="5"/>
  <c r="P36" i="5"/>
  <c r="P34" i="5"/>
  <c r="P33" i="5"/>
  <c r="P31" i="5"/>
  <c r="P30" i="5"/>
  <c r="O29" i="5"/>
  <c r="P29" i="5" s="1"/>
  <c r="O28" i="5"/>
  <c r="P28" i="5" s="1"/>
  <c r="P27" i="5"/>
  <c r="P25" i="5"/>
  <c r="P20" i="5"/>
  <c r="P14" i="5"/>
  <c r="P12" i="5"/>
  <c r="P7" i="5"/>
  <c r="K91" i="5"/>
  <c r="L91" i="5" s="1"/>
  <c r="K90" i="5"/>
  <c r="L90" i="5" s="1"/>
  <c r="K88" i="5"/>
  <c r="L88" i="5" s="1"/>
  <c r="K86" i="5"/>
  <c r="L86" i="5" s="1"/>
  <c r="K84" i="5"/>
  <c r="L84" i="5" s="1"/>
  <c r="K82" i="5"/>
  <c r="L82" i="5" s="1"/>
  <c r="K81" i="5"/>
  <c r="L81" i="5" s="1"/>
  <c r="K78" i="5"/>
  <c r="L78" i="5" s="1"/>
  <c r="K77" i="5"/>
  <c r="L77" i="5" s="1"/>
  <c r="K75" i="5"/>
  <c r="L75" i="5" s="1"/>
  <c r="K72" i="5"/>
  <c r="L72" i="5" s="1"/>
  <c r="K71" i="5"/>
  <c r="L71" i="5" s="1"/>
  <c r="K70" i="5"/>
  <c r="L70" i="5" s="1"/>
  <c r="K68" i="5"/>
  <c r="L68" i="5" s="1"/>
  <c r="K66" i="5"/>
  <c r="K64" i="5"/>
  <c r="L64" i="5" s="1"/>
  <c r="K62" i="5"/>
  <c r="L62" i="5" s="1"/>
  <c r="K59" i="5"/>
  <c r="L59" i="5" s="1"/>
  <c r="K58" i="5"/>
  <c r="K55" i="5"/>
  <c r="L55" i="5" s="1"/>
  <c r="K54" i="5"/>
  <c r="L54" i="5" s="1"/>
  <c r="K52" i="5"/>
  <c r="L52" i="5" s="1"/>
  <c r="K51" i="5"/>
  <c r="L51" i="5" s="1"/>
  <c r="K50" i="5"/>
  <c r="L50" i="5" s="1"/>
  <c r="K48" i="5"/>
  <c r="K46" i="5"/>
  <c r="L46" i="5" s="1"/>
  <c r="K45" i="5"/>
  <c r="K42" i="5"/>
  <c r="L42" i="5" s="1"/>
  <c r="K39" i="5"/>
  <c r="L39" i="5" s="1"/>
  <c r="K37" i="5"/>
  <c r="L37" i="5" s="1"/>
  <c r="K36" i="5"/>
  <c r="L36" i="5" s="1"/>
  <c r="K34" i="5"/>
  <c r="L34" i="5" s="1"/>
  <c r="K33" i="5"/>
  <c r="L33" i="5" s="1"/>
  <c r="I30" i="5"/>
  <c r="I31" i="5"/>
  <c r="H29" i="5"/>
  <c r="I29" i="5" s="1"/>
  <c r="H28" i="5"/>
  <c r="I28" i="5" s="1"/>
  <c r="L31" i="5"/>
  <c r="K29" i="5"/>
  <c r="L29" i="5" s="1"/>
  <c r="K28" i="5"/>
  <c r="L28" i="5" s="1"/>
  <c r="L27" i="5"/>
  <c r="K26" i="5"/>
  <c r="L26" i="5" s="1"/>
  <c r="K25" i="5"/>
  <c r="L25" i="5" s="1"/>
  <c r="K24" i="5"/>
  <c r="L24" i="5" s="1"/>
  <c r="K21" i="5"/>
  <c r="L21" i="5" s="1"/>
  <c r="K18" i="5"/>
  <c r="K15" i="5"/>
  <c r="K13" i="5"/>
  <c r="K11" i="5"/>
  <c r="L11" i="5" s="1"/>
  <c r="K10" i="5"/>
  <c r="K8" i="5"/>
  <c r="L8" i="5" s="1"/>
  <c r="M16" i="5"/>
  <c r="L14" i="5"/>
  <c r="L12" i="5"/>
  <c r="K6" i="5"/>
  <c r="L6" i="5" s="1"/>
  <c r="K5" i="5"/>
  <c r="L5" i="5" s="1"/>
  <c r="K4" i="5"/>
  <c r="L4" i="5" s="1"/>
  <c r="K3" i="5"/>
  <c r="L3" i="5" s="1"/>
  <c r="L60" i="5"/>
  <c r="L61" i="5"/>
  <c r="L63" i="5"/>
  <c r="L65" i="5"/>
  <c r="L66" i="5"/>
  <c r="L67" i="5"/>
  <c r="M67" i="5" s="1"/>
  <c r="L69" i="5"/>
  <c r="L73" i="5"/>
  <c r="I60" i="5"/>
  <c r="I61" i="5"/>
  <c r="I63" i="5"/>
  <c r="I65" i="5"/>
  <c r="M65" i="5" s="1"/>
  <c r="I67" i="5"/>
  <c r="I69" i="5"/>
  <c r="M69" i="5" s="1"/>
  <c r="I73" i="5"/>
  <c r="M73" i="5" s="1"/>
  <c r="L56" i="5"/>
  <c r="L57" i="5"/>
  <c r="L58" i="5"/>
  <c r="L49" i="5"/>
  <c r="L47" i="5"/>
  <c r="I47" i="5"/>
  <c r="L45" i="5"/>
  <c r="L43" i="5"/>
  <c r="I43" i="5"/>
  <c r="H42" i="5"/>
  <c r="I42" i="5" s="1"/>
  <c r="M41" i="5"/>
  <c r="M40" i="5"/>
  <c r="H39" i="5"/>
  <c r="I39" i="5" s="1"/>
  <c r="H37" i="5"/>
  <c r="I37" i="5" s="1"/>
  <c r="H36" i="5"/>
  <c r="I36" i="5" s="1"/>
  <c r="H34" i="5"/>
  <c r="I34" i="5" s="1"/>
  <c r="L30" i="5"/>
  <c r="M22" i="5"/>
  <c r="M19" i="5"/>
  <c r="L7" i="5"/>
  <c r="M61" i="5" l="1"/>
  <c r="M60" i="5"/>
  <c r="M47" i="5"/>
  <c r="M63" i="5"/>
  <c r="M30" i="5"/>
  <c r="M28" i="5"/>
  <c r="L18" i="5"/>
  <c r="L13" i="5"/>
  <c r="L15" i="5"/>
  <c r="L20" i="5"/>
  <c r="L10" i="5"/>
  <c r="M31" i="5"/>
  <c r="M36" i="5"/>
  <c r="M42" i="5"/>
  <c r="M39" i="5"/>
  <c r="M43" i="5"/>
  <c r="M29" i="5"/>
  <c r="M34" i="5"/>
  <c r="M37" i="5"/>
  <c r="M9" i="5"/>
  <c r="G40" i="2"/>
  <c r="I40" i="2"/>
  <c r="K40" i="2"/>
  <c r="E40" i="2"/>
  <c r="K34" i="2"/>
  <c r="G34" i="2"/>
  <c r="I34" i="2"/>
  <c r="E34" i="2"/>
  <c r="K82" i="4"/>
  <c r="IQ65410" i="28"/>
  <c r="IP65410" i="28"/>
  <c r="IO65410" i="28"/>
  <c r="IN65410" i="28"/>
  <c r="IM65410" i="28"/>
  <c r="A81" i="28"/>
  <c r="A51" i="28"/>
  <c r="A49" i="28"/>
  <c r="A47" i="28"/>
  <c r="H3" i="5"/>
  <c r="I3" i="5" s="1"/>
  <c r="M3" i="5" s="1"/>
  <c r="H4" i="5"/>
  <c r="I4" i="5" s="1"/>
  <c r="M4" i="5" s="1"/>
  <c r="H5" i="5"/>
  <c r="I5" i="5" s="1"/>
  <c r="M5" i="5" s="1"/>
  <c r="H6" i="5"/>
  <c r="I6" i="5" s="1"/>
  <c r="M6" i="5" s="1"/>
  <c r="M7" i="5"/>
  <c r="H8" i="5"/>
  <c r="I8" i="5" s="1"/>
  <c r="M8" i="5" s="1"/>
  <c r="H10" i="5"/>
  <c r="I10" i="5" s="1"/>
  <c r="H11" i="5"/>
  <c r="I11" i="5" s="1"/>
  <c r="M11" i="5" s="1"/>
  <c r="I12" i="5"/>
  <c r="M12" i="5" s="1"/>
  <c r="H13" i="5"/>
  <c r="I13" i="5" s="1"/>
  <c r="I14" i="5"/>
  <c r="M14" i="5" s="1"/>
  <c r="H15" i="5"/>
  <c r="I15" i="5" s="1"/>
  <c r="H18" i="5"/>
  <c r="I18" i="5" s="1"/>
  <c r="I20" i="5"/>
  <c r="H21" i="5"/>
  <c r="I21" i="5" s="1"/>
  <c r="M21" i="5" s="1"/>
  <c r="H24" i="5"/>
  <c r="I24" i="5" s="1"/>
  <c r="M24" i="5" s="1"/>
  <c r="I25" i="5"/>
  <c r="M25" i="5" s="1"/>
  <c r="H26" i="5"/>
  <c r="I26" i="5" s="1"/>
  <c r="M26" i="5" s="1"/>
  <c r="I27" i="5"/>
  <c r="M27" i="5" s="1"/>
  <c r="H33" i="5"/>
  <c r="I33" i="5" s="1"/>
  <c r="M33" i="5" s="1"/>
  <c r="H45" i="5"/>
  <c r="I45" i="5" s="1"/>
  <c r="M45" i="5" s="1"/>
  <c r="H46" i="5"/>
  <c r="I46" i="5" s="1"/>
  <c r="M46" i="5" s="1"/>
  <c r="H48" i="5"/>
  <c r="I48" i="5" s="1"/>
  <c r="M48" i="5" s="1"/>
  <c r="I49" i="5"/>
  <c r="M49" i="5" s="1"/>
  <c r="H50" i="5"/>
  <c r="I50" i="5" s="1"/>
  <c r="M50" i="5" s="1"/>
  <c r="H51" i="5"/>
  <c r="I51" i="5" s="1"/>
  <c r="M51" i="5" s="1"/>
  <c r="H52" i="5"/>
  <c r="I52" i="5" s="1"/>
  <c r="M52" i="5" s="1"/>
  <c r="H54" i="5"/>
  <c r="I54" i="5" s="1"/>
  <c r="M54" i="5" s="1"/>
  <c r="H55" i="5"/>
  <c r="I55" i="5" s="1"/>
  <c r="M55" i="5" s="1"/>
  <c r="I56" i="5"/>
  <c r="M56" i="5" s="1"/>
  <c r="I57" i="5"/>
  <c r="M57" i="5" s="1"/>
  <c r="H58" i="5"/>
  <c r="I58" i="5" s="1"/>
  <c r="M58" i="5" s="1"/>
  <c r="H59" i="5"/>
  <c r="I59" i="5" s="1"/>
  <c r="M59" i="5" s="1"/>
  <c r="H62" i="5"/>
  <c r="I62" i="5" s="1"/>
  <c r="M62" i="5" s="1"/>
  <c r="H64" i="5"/>
  <c r="I64" i="5" s="1"/>
  <c r="M64" i="5" s="1"/>
  <c r="H66" i="5"/>
  <c r="I66" i="5" s="1"/>
  <c r="M66" i="5" s="1"/>
  <c r="H68" i="5"/>
  <c r="I68" i="5" s="1"/>
  <c r="M68" i="5" s="1"/>
  <c r="H70" i="5"/>
  <c r="I70" i="5" s="1"/>
  <c r="M70" i="5" s="1"/>
  <c r="H71" i="5"/>
  <c r="I71" i="5" s="1"/>
  <c r="M71" i="5" s="1"/>
  <c r="H72" i="5"/>
  <c r="I72" i="5" s="1"/>
  <c r="M72" i="5" s="1"/>
  <c r="H75" i="5"/>
  <c r="I75" i="5" s="1"/>
  <c r="M75" i="5" s="1"/>
  <c r="H77" i="5"/>
  <c r="I77" i="5" s="1"/>
  <c r="M77" i="5" s="1"/>
  <c r="H78" i="5"/>
  <c r="I78" i="5" s="1"/>
  <c r="M78" i="5" s="1"/>
  <c r="H81" i="5"/>
  <c r="I81" i="5" s="1"/>
  <c r="M81" i="5" s="1"/>
  <c r="H82" i="5"/>
  <c r="I82" i="5" s="1"/>
  <c r="M82" i="5" s="1"/>
  <c r="H84" i="5"/>
  <c r="I84" i="5" s="1"/>
  <c r="M84" i="5" s="1"/>
  <c r="H86" i="5"/>
  <c r="I86" i="5" s="1"/>
  <c r="M86" i="5" s="1"/>
  <c r="H88" i="5"/>
  <c r="I88" i="5" s="1"/>
  <c r="M88" i="5" s="1"/>
  <c r="H90" i="5"/>
  <c r="I90" i="5" s="1"/>
  <c r="M90" i="5" s="1"/>
  <c r="H91" i="5"/>
  <c r="I91" i="5" s="1"/>
  <c r="M91" i="5" s="1"/>
  <c r="E4" i="4"/>
  <c r="G4" i="4"/>
  <c r="I4" i="4"/>
  <c r="K4" i="4"/>
  <c r="I14" i="4"/>
  <c r="E14" i="4"/>
  <c r="F14" i="4"/>
  <c r="G14" i="4"/>
  <c r="H14" i="4"/>
  <c r="J14" i="4"/>
  <c r="K14" i="4"/>
  <c r="L14" i="4"/>
  <c r="E17" i="4"/>
  <c r="G17" i="4"/>
  <c r="I17" i="4"/>
  <c r="K17" i="4"/>
  <c r="E25" i="4"/>
  <c r="F25" i="4"/>
  <c r="G25" i="4"/>
  <c r="H25" i="4"/>
  <c r="I25" i="4"/>
  <c r="J25" i="4"/>
  <c r="K25" i="4"/>
  <c r="L25" i="4"/>
  <c r="E29" i="4"/>
  <c r="G29" i="4"/>
  <c r="I29" i="4"/>
  <c r="K29" i="4"/>
  <c r="E37" i="4"/>
  <c r="F37" i="4"/>
  <c r="G37" i="4"/>
  <c r="H37" i="4"/>
  <c r="I37" i="4"/>
  <c r="J37" i="4"/>
  <c r="K37" i="4"/>
  <c r="L37" i="4"/>
  <c r="E39" i="4"/>
  <c r="G39" i="4"/>
  <c r="I39" i="4"/>
  <c r="K39" i="4"/>
  <c r="E47" i="4"/>
  <c r="F47" i="4"/>
  <c r="G47" i="4"/>
  <c r="G99" i="4" s="1"/>
  <c r="H47" i="4"/>
  <c r="I47" i="4"/>
  <c r="J47" i="4"/>
  <c r="K47" i="4"/>
  <c r="L47" i="4"/>
  <c r="E50" i="4"/>
  <c r="G50" i="4"/>
  <c r="I50" i="4"/>
  <c r="K50" i="4"/>
  <c r="E59" i="4"/>
  <c r="G59" i="4"/>
  <c r="I59" i="4"/>
  <c r="K59" i="4"/>
  <c r="E60" i="4"/>
  <c r="G60" i="4"/>
  <c r="I60" i="4"/>
  <c r="K60" i="4"/>
  <c r="E63" i="4"/>
  <c r="G63" i="4"/>
  <c r="I63" i="4"/>
  <c r="K63" i="4"/>
  <c r="E66" i="4"/>
  <c r="G66" i="4"/>
  <c r="I66" i="4"/>
  <c r="K66" i="4"/>
  <c r="E70" i="4"/>
  <c r="G70" i="4"/>
  <c r="I70" i="4"/>
  <c r="K70" i="4"/>
  <c r="E71" i="4"/>
  <c r="G71" i="4"/>
  <c r="I71" i="4"/>
  <c r="K71" i="4"/>
  <c r="E74" i="4"/>
  <c r="G74" i="4"/>
  <c r="I74" i="4"/>
  <c r="K74" i="4"/>
  <c r="E77" i="4"/>
  <c r="G77" i="4"/>
  <c r="I77" i="4"/>
  <c r="K77" i="4"/>
  <c r="E81" i="4"/>
  <c r="G81" i="4"/>
  <c r="I81" i="4"/>
  <c r="K81" i="4"/>
  <c r="E82" i="4"/>
  <c r="G82" i="4"/>
  <c r="I82" i="4"/>
  <c r="E85" i="4"/>
  <c r="G85" i="4"/>
  <c r="I85" i="4"/>
  <c r="K85" i="4"/>
  <c r="E88" i="4"/>
  <c r="G88" i="4"/>
  <c r="I88" i="4"/>
  <c r="K88" i="4"/>
  <c r="E91" i="4"/>
  <c r="G91" i="4"/>
  <c r="I91" i="4"/>
  <c r="K91" i="4"/>
  <c r="E95" i="4"/>
  <c r="G95" i="4"/>
  <c r="I95" i="4"/>
  <c r="K95" i="4"/>
  <c r="E102" i="4"/>
  <c r="G102" i="4"/>
  <c r="I102" i="4"/>
  <c r="K102" i="4"/>
  <c r="E105" i="4"/>
  <c r="G105" i="4"/>
  <c r="I105" i="4"/>
  <c r="K105" i="4"/>
  <c r="G4" i="3"/>
  <c r="I4" i="3"/>
  <c r="K4" i="3"/>
  <c r="G8" i="3"/>
  <c r="I8" i="3"/>
  <c r="K8" i="3"/>
  <c r="G13" i="3"/>
  <c r="I13" i="3"/>
  <c r="K13" i="3"/>
  <c r="G19" i="3"/>
  <c r="I19" i="3"/>
  <c r="K19" i="3"/>
  <c r="M19" i="3"/>
  <c r="G37" i="3"/>
  <c r="I37" i="3"/>
  <c r="K37" i="3"/>
  <c r="M37" i="3"/>
  <c r="G43" i="3"/>
  <c r="I43" i="3"/>
  <c r="K43" i="3"/>
  <c r="M43" i="3"/>
  <c r="E8" i="2"/>
  <c r="E55" i="2" s="1"/>
  <c r="G8" i="2"/>
  <c r="G37" i="2" s="1"/>
  <c r="I8" i="2"/>
  <c r="I46" i="2" s="1"/>
  <c r="K8" i="2"/>
  <c r="K37" i="2" s="1"/>
  <c r="E15" i="2"/>
  <c r="G15" i="2"/>
  <c r="I15" i="2"/>
  <c r="K15" i="2"/>
  <c r="E18" i="2"/>
  <c r="G18" i="2"/>
  <c r="I18" i="2"/>
  <c r="K18" i="2"/>
  <c r="E26" i="2"/>
  <c r="G26" i="2"/>
  <c r="I26" i="2"/>
  <c r="K26" i="2"/>
  <c r="E33" i="2"/>
  <c r="G33" i="2"/>
  <c r="I33" i="2"/>
  <c r="K33" i="2"/>
  <c r="E52" i="2"/>
  <c r="G52" i="2"/>
  <c r="K52" i="2"/>
  <c r="E58" i="2"/>
  <c r="G58" i="2"/>
  <c r="I58" i="2"/>
  <c r="K58" i="2"/>
  <c r="K99" i="4" l="1"/>
  <c r="K96" i="4"/>
  <c r="E99" i="4"/>
  <c r="G96" i="4"/>
  <c r="I99" i="4"/>
  <c r="M15" i="5"/>
  <c r="E96" i="4"/>
  <c r="M13" i="5"/>
  <c r="M20" i="5"/>
  <c r="M18" i="5"/>
  <c r="M10" i="5"/>
  <c r="K43" i="2"/>
  <c r="E49" i="2"/>
  <c r="I37" i="2"/>
  <c r="E37" i="2"/>
  <c r="I49" i="2"/>
  <c r="E43" i="2"/>
  <c r="I43" i="2"/>
  <c r="G43" i="2"/>
  <c r="E46" i="2"/>
  <c r="I55" i="2"/>
  <c r="I96" i="4"/>
  <c r="G55" i="2"/>
  <c r="K55" i="2"/>
  <c r="K49" i="2"/>
  <c r="K46" i="2"/>
  <c r="G49" i="2"/>
  <c r="G46" i="2"/>
</calcChain>
</file>

<file path=xl/comments1.xml><?xml version="1.0" encoding="utf-8"?>
<comments xmlns="http://schemas.openxmlformats.org/spreadsheetml/2006/main">
  <authors>
    <author>Alessandro Odorico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Spesa per programma (senza distinzione per titolo)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Tit. 1+3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Proventi beni = 
Tit 3, Tip.100, Cat. 300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Dato 31,12,2018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Non Previsto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Dato presunto = anno precedente</t>
        </r>
      </text>
    </comment>
    <comment ref="H49" authorId="0">
      <text>
        <r>
          <rPr>
            <b/>
            <sz val="9"/>
            <color indexed="81"/>
            <rFont val="Tahoma"/>
            <family val="2"/>
          </rPr>
          <t xml:space="preserve">Dato presunto = anno precedente
</t>
        </r>
      </text>
    </comment>
  </commentList>
</comments>
</file>

<file path=xl/comments2.xml><?xml version="1.0" encoding="utf-8"?>
<comments xmlns="http://schemas.openxmlformats.org/spreadsheetml/2006/main">
  <authors>
    <author>Alessandro Odorico</author>
    <author>Autore</author>
  </authors>
  <commentList>
    <comment ref="A2" authorId="0">
      <text>
        <r>
          <rPr>
            <b/>
            <sz val="22"/>
            <color indexed="81"/>
            <rFont val="Tahoma"/>
            <family val="2"/>
          </rPr>
          <t>DEFINIRE NUOVO OBIETTIVO PER IL 2019 E 2020/2021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1">
      <text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1">
      <text>
        <r>
          <rPr>
            <sz val="9"/>
            <color indexed="81"/>
            <rFont val="Tahoma"/>
            <family val="2"/>
          </rPr>
          <t>indici non strettamente necessari se non si richiama nella finalità il miglioramento temporale</t>
        </r>
      </text>
    </comment>
    <comment ref="A38" authorId="1">
      <text>
        <r>
          <rPr>
            <sz val="9"/>
            <color indexed="81"/>
            <rFont val="Tahoma"/>
            <family val="2"/>
          </rPr>
          <t xml:space="preserve">
costituiscono costo dell' obiettivo i costi diretti a produrlo non già conteggiati nell'attività istituzionale. I costi sono riferiti al titolo primo
</t>
        </r>
      </text>
    </comment>
    <comment ref="A41" authorId="1">
      <text>
        <r>
          <rPr>
            <sz val="9"/>
            <color indexed="81"/>
            <rFont val="Tahoma"/>
            <family val="2"/>
          </rPr>
          <t xml:space="preserve">è la misurazione qualitativa della nostro risultato 
</t>
        </r>
      </text>
    </comment>
    <comment ref="K69" authorId="1">
      <text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A31" authorId="0">
      <text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>
      <text>
        <r>
          <rPr>
            <sz val="9"/>
            <color indexed="81"/>
            <rFont val="Tahoma"/>
            <family val="2"/>
          </rPr>
          <t>indici non strettamente necessari se non si richiama nella finalità il miglioramento temporale</t>
        </r>
      </text>
    </comment>
    <comment ref="A38" authorId="0">
      <text>
        <r>
          <rPr>
            <sz val="9"/>
            <color indexed="81"/>
            <rFont val="Tahoma"/>
            <family val="2"/>
          </rPr>
          <t xml:space="preserve">
costituiscono costo dell' obiettivo i costi diretti a produrlo non già conteggiati nell'attività istituzionale. I costi sono riferiti al titolo primo
</t>
        </r>
      </text>
    </comment>
    <comment ref="A41" authorId="0">
      <text>
        <r>
          <rPr>
            <sz val="9"/>
            <color indexed="81"/>
            <rFont val="Tahoma"/>
            <family val="2"/>
          </rPr>
          <t xml:space="preserve">è la misurazione qualitativa della nostro risultato 
</t>
        </r>
      </text>
    </comment>
    <comment ref="K69" authorId="0">
      <text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sharedStrings.xml><?xml version="1.0" encoding="utf-8"?>
<sst xmlns="http://schemas.openxmlformats.org/spreadsheetml/2006/main" count="874" uniqueCount="424">
  <si>
    <t>Descrizione delle fasi di attuazione</t>
  </si>
  <si>
    <t xml:space="preserve">C3 </t>
  </si>
  <si>
    <t>TISCI Claudio</t>
  </si>
  <si>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</si>
  <si>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</si>
  <si>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</si>
  <si>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</si>
  <si>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</si>
  <si>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</si>
  <si>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</si>
  <si>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</si>
  <si>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</si>
  <si>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</si>
  <si>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</si>
  <si>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</si>
  <si>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</si>
  <si>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</si>
  <si>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</si>
  <si>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</si>
  <si>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</si>
  <si>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</si>
  <si>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</si>
  <si>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</si>
  <si>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</si>
  <si>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</si>
  <si>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</si>
  <si>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</si>
  <si>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</si>
  <si>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</si>
  <si>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</si>
  <si>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</si>
  <si>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</si>
  <si>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</si>
  <si>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</si>
  <si>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</si>
  <si>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</si>
  <si>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</si>
  <si>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</si>
  <si>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</si>
  <si>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</si>
  <si>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</si>
  <si>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</si>
  <si>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</si>
  <si>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</si>
  <si>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</si>
  <si>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</si>
  <si>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</si>
  <si>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</si>
  <si>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</si>
  <si>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</si>
  <si>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</si>
  <si>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</si>
  <si>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</si>
  <si>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</si>
  <si>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</si>
  <si>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</si>
  <si>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</si>
  <si>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</si>
  <si>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</si>
  <si>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</si>
  <si>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</si>
  <si>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</si>
  <si>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</si>
  <si>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</si>
  <si>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</si>
  <si>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</si>
  <si>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</si>
  <si>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</si>
  <si>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</si>
  <si>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</si>
  <si>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</si>
  <si>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</si>
  <si>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</si>
  <si>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</si>
  <si>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</si>
  <si>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</si>
  <si>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</si>
  <si>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</si>
  <si>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</si>
  <si>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</si>
  <si>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</si>
  <si>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</si>
  <si>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</si>
  <si>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</si>
  <si>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</si>
  <si>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</si>
  <si>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</si>
  <si>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</si>
  <si>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</si>
  <si>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</si>
  <si>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</si>
  <si>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</si>
  <si>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</si>
  <si>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</si>
  <si>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</si>
  <si>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</si>
  <si>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</si>
  <si>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</si>
  <si>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</si>
  <si>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</si>
  <si>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</si>
  <si>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</si>
  <si>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</si>
  <si>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Spesa del programma/n. utenti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</si>
  <si>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</si>
  <si>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</si>
  <si>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</si>
  <si>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</si>
  <si>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</si>
  <si>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VALORE RAGGIUNTO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</si>
  <si>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</si>
  <si>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</si>
  <si>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</si>
  <si>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</si>
  <si>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</si>
  <si>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</si>
  <si>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</si>
  <si>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</si>
  <si>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</si>
  <si>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</si>
  <si>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</si>
  <si>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</si>
  <si>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</si>
  <si>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</si>
  <si>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</si>
  <si>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</si>
  <si>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</si>
  <si>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</si>
  <si>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</si>
  <si>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</si>
  <si>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</si>
  <si>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</si>
  <si>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</si>
  <si>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</si>
  <si>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</si>
  <si>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</si>
  <si>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</si>
  <si>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</si>
  <si>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</si>
  <si>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</si>
  <si>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</si>
  <si>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</si>
  <si>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</si>
  <si>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</si>
  <si>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</si>
  <si>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</si>
  <si>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</si>
  <si>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</si>
  <si>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</si>
  <si>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</si>
  <si>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</si>
  <si>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</si>
  <si>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</si>
  <si>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</si>
  <si>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</si>
  <si>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</si>
  <si>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</si>
  <si>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</si>
  <si>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</si>
  <si>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</si>
  <si>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</si>
  <si>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</si>
  <si>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</si>
  <si>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</si>
  <si>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</si>
  <si>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</si>
  <si>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</si>
  <si>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</si>
  <si>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</si>
  <si>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</si>
  <si>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</si>
  <si>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</si>
  <si>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</si>
  <si>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</si>
  <si>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</si>
  <si>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</si>
  <si>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</si>
  <si>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</si>
  <si>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</si>
  <si>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</si>
  <si>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</si>
  <si>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</si>
  <si>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</si>
  <si>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</si>
  <si>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</si>
  <si>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</si>
  <si>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</si>
  <si>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</si>
  <si>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</si>
  <si>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</si>
  <si>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</si>
  <si>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</si>
  <si>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</si>
  <si>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</si>
  <si>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</si>
  <si>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</si>
  <si>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</si>
  <si>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</si>
  <si>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</si>
  <si>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</si>
  <si>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</si>
  <si>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</si>
  <si>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</si>
  <si>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</si>
  <si>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</si>
  <si>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</si>
  <si>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</si>
  <si>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</si>
  <si>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</si>
  <si>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</si>
  <si>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</si>
  <si>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</si>
  <si>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</si>
  <si>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</si>
  <si>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</si>
  <si>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</si>
  <si>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</si>
  <si>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</si>
  <si>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</si>
  <si>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</si>
  <si>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</si>
  <si>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</si>
  <si>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</si>
  <si>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</si>
  <si>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</si>
  <si>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</si>
  <si>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</si>
  <si>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</si>
  <si>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</si>
  <si>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</si>
  <si>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</si>
  <si>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</si>
  <si>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</si>
  <si>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</si>
  <si>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</si>
  <si>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</si>
  <si>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</si>
  <si>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</si>
  <si>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</si>
  <si>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</si>
  <si>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</si>
  <si>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</si>
  <si>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</si>
  <si>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</si>
  <si>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</si>
  <si>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</si>
  <si>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</si>
  <si>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</si>
  <si>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</si>
  <si>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</si>
  <si>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</si>
  <si>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</si>
  <si>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</si>
  <si>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</si>
  <si>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</si>
  <si>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</si>
  <si>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</si>
  <si>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</si>
  <si>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</si>
  <si>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</si>
  <si>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</si>
  <si>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</si>
  <si>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</si>
  <si>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</si>
  <si>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</si>
  <si>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</si>
  <si>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</si>
  <si>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</si>
  <si>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</si>
  <si>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</si>
  <si>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</si>
  <si>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</si>
  <si>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</si>
  <si>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</si>
  <si>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</si>
  <si>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</si>
  <si>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</si>
  <si>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</si>
  <si>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</si>
  <si>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</si>
  <si>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</si>
  <si>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</si>
  <si>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Centro di Responsabilità:</t>
  </si>
  <si>
    <t>TEMPI :</t>
  </si>
  <si>
    <t>Altri Centri di Responsabilità coinvolti:</t>
  </si>
  <si>
    <t>X</t>
  </si>
  <si>
    <t>Titolo Obiettivo gestionale PEG/PERFORMANCE</t>
  </si>
  <si>
    <t>Descrizione obiettivo</t>
  </si>
  <si>
    <t>INDICATORI DI RISULTATO</t>
  </si>
  <si>
    <t>Indicatori di Efficacia Quantitativa</t>
  </si>
  <si>
    <t>Scostamento</t>
  </si>
  <si>
    <t>Indicatori Temporali</t>
  </si>
  <si>
    <t>Indicatori di Efficienza</t>
  </si>
  <si>
    <t>Indici di Efficacia Qualitativa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</si>
  <si>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</si>
  <si>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</si>
  <si>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</si>
  <si>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</si>
  <si>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</si>
  <si>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</si>
  <si>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</si>
  <si>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</si>
  <si>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</si>
  <si>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</si>
  <si>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</si>
  <si>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</si>
  <si>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</si>
  <si>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</si>
  <si>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PERSONALE COINVOLTO NELL'OBIETTIVO</t>
  </si>
  <si>
    <t>Cat.</t>
  </si>
  <si>
    <t>Cognome e Nome</t>
  </si>
  <si>
    <t>n° ore dedicate</t>
  </si>
  <si>
    <t>% tempo dedicato</t>
  </si>
  <si>
    <t>Costo della risorsa</t>
  </si>
  <si>
    <t>COSTO DELLE RISORSE INTERNE</t>
  </si>
  <si>
    <t>RISORSE AGGIUNTIVE UTILIZZATE</t>
  </si>
  <si>
    <t>Tipologia</t>
  </si>
  <si>
    <t>Costo</t>
  </si>
  <si>
    <t>COSTO COMPLESSIVO DELL'OBIETTIVO</t>
  </si>
  <si>
    <t>DES</t>
  </si>
  <si>
    <t>TYP</t>
  </si>
  <si>
    <t>ATT</t>
  </si>
  <si>
    <t>VA</t>
  </si>
  <si>
    <t>ADD</t>
  </si>
  <si>
    <t>-</t>
  </si>
  <si>
    <t>x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</si>
  <si>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</si>
  <si>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</si>
  <si>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</si>
  <si>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</si>
  <si>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</si>
  <si>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</si>
  <si>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</si>
  <si>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</si>
  <si>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</si>
  <si>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</si>
  <si>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</si>
  <si>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</si>
  <si>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</si>
  <si>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</si>
  <si>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</si>
  <si>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</si>
  <si>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r>
      <t>Soccorso civile</t>
    </r>
    <r>
      <rPr>
        <sz val="11"/>
        <color indexed="8"/>
        <rFont val="Calibri"/>
        <family val="2"/>
      </rPr>
      <t xml:space="preserve"> </t>
    </r>
  </si>
  <si>
    <t>Sistema di protezione civile</t>
  </si>
  <si>
    <t>Obiettivo gestionale n° 1</t>
  </si>
  <si>
    <t xml:space="preserve">SCOSTAMENTO </t>
  </si>
  <si>
    <t>Spesa del nido/ n. iscritti nido</t>
  </si>
  <si>
    <t>Oneri urbanizzazione accertati</t>
  </si>
  <si>
    <t>NP</t>
  </si>
  <si>
    <t>Programma: 4 - gestione entrate tributarie e servizi fiscali</t>
  </si>
  <si>
    <t>MISSIONE 1 - Servizi istituzionali, generali e di gestione</t>
  </si>
  <si>
    <t>Cinzia Geremia - Istruttore uff. tributi</t>
  </si>
  <si>
    <t>% di partecipazione</t>
  </si>
  <si>
    <t>Soggetto esterno</t>
  </si>
  <si>
    <t>D4</t>
  </si>
  <si>
    <t>Obiettivo gestionale n° 2</t>
  </si>
  <si>
    <t>Indirizzo Strategico DUP:</t>
  </si>
  <si>
    <t>Obj Operativo DUP:</t>
  </si>
  <si>
    <t>Programma: 6 - Ufficio Tecnico</t>
  </si>
  <si>
    <t>Reclami pervenuti</t>
  </si>
  <si>
    <t>C3</t>
  </si>
  <si>
    <t xml:space="preserve"> (DIA, SCIA, CILA, permessi di costruire,atti suap aut. paessaggistiche)</t>
  </si>
  <si>
    <t>ridurre i tempi di istruttoria</t>
  </si>
  <si>
    <t xml:space="preserve">mantenere in continuo aggiornamento il database per quanto riguarda la modulistica </t>
  </si>
  <si>
    <t>semplificare l'iter burocratico dei richiedenti con il miglioramento del portale front office</t>
  </si>
  <si>
    <t>Serv. Amministrativo</t>
  </si>
  <si>
    <t>Serv. Sociali</t>
  </si>
  <si>
    <t>Serv. Finanziario</t>
  </si>
  <si>
    <t>Serv. Tecnico</t>
  </si>
  <si>
    <t>Serv. Polizia municipale</t>
  </si>
  <si>
    <t>TUTELA E VALORIZZ. BENI E ATTIVITÀ CULTURALI</t>
  </si>
  <si>
    <t>E DELL'AMBIENTE</t>
  </si>
  <si>
    <t>SVILUPPO SOSTENIBILE E TUTELA DEL TERRITORIO</t>
  </si>
  <si>
    <t>Formazione professionale</t>
  </si>
  <si>
    <t>riscossioni</t>
  </si>
  <si>
    <t>residui attivi presunti</t>
  </si>
  <si>
    <t>residui passivi presunti</t>
  </si>
  <si>
    <t>Spesa del personale 
(Spesa Tit. 1, Macroaggregato 101 -FPV)</t>
  </si>
  <si>
    <t>n. ab. 2020</t>
  </si>
  <si>
    <r>
      <t xml:space="preserve">Prev Entrata </t>
    </r>
    <r>
      <rPr>
        <b/>
        <strike/>
        <sz val="8"/>
        <rFont val="Tahoma"/>
        <family val="2"/>
      </rPr>
      <t>Accertato</t>
    </r>
  </si>
  <si>
    <r>
      <t xml:space="preserve">Prev Spesa </t>
    </r>
    <r>
      <rPr>
        <b/>
        <strike/>
        <sz val="8"/>
        <rFont val="Tahoma"/>
        <family val="2"/>
      </rPr>
      <t>Impegnato</t>
    </r>
  </si>
  <si>
    <t>n. ab. 2019 (preventivo)</t>
  </si>
  <si>
    <t>n. ab. 2019 (consuntivo)</t>
  </si>
  <si>
    <t>n. ab. 2021</t>
  </si>
  <si>
    <t>Anag</t>
  </si>
  <si>
    <t>Servizio Amministrativo e Servizio Tecnico</t>
  </si>
  <si>
    <t>Attivazione del sistema PagoPA attraverso il portale PiemontePay della Regione</t>
  </si>
  <si>
    <t>Stanziamento delle risorse necessarie (attivazione interfaccia di collegamento tra gestionale Ente e portale Piemontepay) oltre a costi di gestione 2020/2021</t>
  </si>
  <si>
    <t>N° tipologie di entrate gestite</t>
  </si>
  <si>
    <t>N° operazioni effettuate tramite il portale</t>
  </si>
  <si>
    <t>ATTESO 2019</t>
  </si>
  <si>
    <t>RAGGIUNTO 2019</t>
  </si>
  <si>
    <t>Cristina Brondani - Istruttore Segreteria</t>
  </si>
  <si>
    <t>SISCOM Srl - Fornitura interfaccia e formazione per collegamento gestionale Ente al portale dei pagamenti</t>
  </si>
  <si>
    <t>Approvazione accordo con la Regione Piemonte per adesione al sistema PiemontePAY</t>
  </si>
  <si>
    <t>Espletamento fasi previste dalla check-list Regionale (perfezionamento accordo, fornitura informazioni di base, partecipazione a seminario tecnico, piano attivazione, censimento IBAN, configurazione e test, mitoraggio, formazione su PiemontePAY, avviamento)</t>
  </si>
  <si>
    <t>Formazione all'uso dell'interfaccia tra gestionale Comune (SISCOM SpA) e portale PiemontePAY</t>
  </si>
  <si>
    <t>Regione Piemonte</t>
  </si>
  <si>
    <t xml:space="preserve">Rispetto tempistica fasi di attuazione 1-2-3-4-5-6 </t>
  </si>
  <si>
    <t>Adeguata informazione ai cittadini attraverso il sito internet istituzionale</t>
  </si>
  <si>
    <t>Attivazione servizi di pagamento per i cittadini e registrazione degli incassi</t>
  </si>
  <si>
    <t>Servizio Finanziario</t>
  </si>
  <si>
    <t>N° operazioni registrate in contabilità</t>
  </si>
  <si>
    <t>Il Comune di Sandigliano all'atto dell'adesione al sistema PagoPA ha nominato il Responsabile / Referente dell'Ente nella figura del Resp.Servizio Finanziario e individuato la Regione Piemonte come intermediario tecnologico. Il presente obiettivo mira a rendere disponibili molteplici canali di pagamento sia fisici che elettronici per agevolare i cittadini nelle operazioni di pagamento nei confronti dell'amministrazione locale. Compatibilmente con le tempistiche della Regione l'obiettivo è di rendere operativi i servizi del portale ed estenderli alle principali entrate del Comune. A questo proposito sono coinvolti anche i Responsabili dei Servizi Amministrativi e Ufficio Tecnico in base alle entrate di propria competenza che transiteranno dal sistema PagoPA</t>
  </si>
  <si>
    <t>INTRODUZIONE E ATTIVAZIONE SISTEMA PAGO.PA</t>
  </si>
  <si>
    <t>Alessandra Botto - Resp. Serv. Amministrativi</t>
  </si>
  <si>
    <t>Nanni Patteri - Resp. Serv. Tecnico</t>
  </si>
  <si>
    <t>Alessandro Odorico - Resp. Serv. Finanz.</t>
  </si>
  <si>
    <t>Andrea Cillo - Agente Polizia Locale</t>
  </si>
  <si>
    <t>Screnci Rita - Operatore serv. Amministrativi</t>
  </si>
  <si>
    <t>Compartecipazione alle spese di gestione del portale PiemontePAY - Spesa prevista solo per anni 2020 (€ 150) e 2021 (€ 350)</t>
  </si>
  <si>
    <t xml:space="preserve"> </t>
  </si>
  <si>
    <t>Mantenimento standard qualitativi e temporali del rilascio atti finali SUAP e permessi di costruire</t>
  </si>
  <si>
    <t>Obiettivo di mantenimento</t>
  </si>
  <si>
    <t>Servizio Tecnico</t>
  </si>
  <si>
    <t>n° giorni per rilascio provvedimento finale (dalla data di completamento istruttoria)</t>
  </si>
  <si>
    <t>L'obiettivo si propone di mantenere un elevato standard qualitativo e temporale nei procedimenti finalizzati al rilascio di atti dell'Ufficio SUAP (limitatamente a Impianti produttivi, commerciali, AUA...) e ufficio Tecnico concernenti il provvedimento unico finale e permesso di costruire. Tale obiettivo sarà il risultato della diminuzione dei tempi di attesa per le richieste di integrazioni e per il rilascio finale. Il raggiungimento dell'obiettivo è chiaramente correlato ai pareri degli Enti estrni coinvolti per quanto concerne il SUAP.</t>
  </si>
  <si>
    <t>n° pratiche trattate (edilizia + Impianti produttivi, commerciali, AUA)</t>
  </si>
  <si>
    <t>1 dip. x 6 mesi (termine 30/06/2019)</t>
  </si>
  <si>
    <t>Attivazione del sistema PagoPA attraverso il portale PiemontePay</t>
  </si>
  <si>
    <t>B6</t>
  </si>
  <si>
    <t>Simonetti Paola - Operat. servizi demogr-cimiteriali</t>
  </si>
  <si>
    <t>B5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</si>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</sst>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€&quot;\ #,##0.00;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  <numFmt numFmtId="168" formatCode="_-[$€-2]\ * #,##0.00_-;\-[$€-2]\ * #,##0.00_-;_-[$€-2]\ * &quot;-&quot;??_-"/>
    <numFmt numFmtId="169" formatCode="_(&quot;L.&quot;* #,##0.00_);_(&quot;L.&quot;* \(#,##0.00\);_(&quot;L.&quot;* &quot;-&quot;??_);_(@_)"/>
    <numFmt numFmtId="170" formatCode="&quot;€&quot;\ #,##0.00"/>
    <numFmt numFmtId="171" formatCode="#,##0.00_ ;\-#,##0.00\ "/>
    <numFmt numFmtId="172" formatCode="_-* #,##0_-;\-* #,##0_-;_-* &quot;-&quot;??_-;_-@_-"/>
    <numFmt numFmtId="173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4"/>
      <name val="Tahoma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sz val="10"/>
      <color indexed="9"/>
      <name val="Tahoma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Tahoma"/>
      <family val="2"/>
    </font>
    <font>
      <b/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8"/>
      <name val="Tahoma"/>
      <family val="2"/>
    </font>
    <font>
      <b/>
      <sz val="8"/>
      <color indexed="10"/>
      <name val="Tahoma"/>
      <family val="2"/>
    </font>
    <font>
      <sz val="10"/>
      <name val="Times New Roman"/>
      <family val="1"/>
    </font>
    <font>
      <sz val="8"/>
      <name val="Arial"/>
      <family val="2"/>
    </font>
    <font>
      <b/>
      <sz val="22"/>
      <color indexed="81"/>
      <name val="Tahoma"/>
      <family val="2"/>
    </font>
    <font>
      <sz val="9"/>
      <name val="Arial"/>
      <family val="2"/>
    </font>
    <font>
      <sz val="10"/>
      <name val="Arial"/>
    </font>
    <font>
      <sz val="10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7F9CE"/>
        <bgColor indexed="64"/>
      </patternFill>
    </fill>
  </fills>
  <borders count="1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168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0" fontId="6" fillId="0" borderId="0"/>
    <xf numFmtId="169" fontId="4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39" fillId="0" borderId="0"/>
    <xf numFmtId="167" fontId="3" fillId="0" borderId="0" applyFont="0" applyFill="0" applyBorder="0" applyAlignment="0" applyProtection="0"/>
    <xf numFmtId="0" fontId="3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/>
    <xf numFmtId="0" fontId="44" fillId="0" borderId="0"/>
    <xf numFmtId="167" fontId="43" fillId="0" borderId="0" applyFont="0" applyFill="0" applyBorder="0" applyAlignment="0" applyProtection="0"/>
  </cellStyleXfs>
  <cellXfs count="996">
    <xf numFmtId="0" fontId="0" fillId="0" borderId="0" xfId="0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9" fillId="0" borderId="0" xfId="7" applyFont="1"/>
    <xf numFmtId="0" fontId="7" fillId="2" borderId="3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" fontId="7" fillId="2" borderId="5" xfId="7" applyNumberFormat="1" applyFont="1" applyFill="1" applyBorder="1" applyAlignment="1" applyProtection="1">
      <alignment vertical="center" wrapText="1"/>
      <protection locked="0"/>
    </xf>
    <xf numFmtId="1" fontId="7" fillId="2" borderId="6" xfId="7" applyNumberFormat="1" applyFont="1" applyFill="1" applyBorder="1" applyAlignment="1" applyProtection="1">
      <alignment vertical="center" wrapText="1"/>
      <protection locked="0"/>
    </xf>
    <xf numFmtId="0" fontId="7" fillId="2" borderId="5" xfId="7" applyFont="1" applyFill="1" applyBorder="1" applyAlignment="1">
      <alignment vertical="center"/>
    </xf>
    <xf numFmtId="1" fontId="7" fillId="2" borderId="4" xfId="7" applyNumberFormat="1" applyFont="1" applyFill="1" applyBorder="1" applyAlignment="1" applyProtection="1">
      <alignment vertical="center" wrapText="1"/>
      <protection locked="0"/>
    </xf>
    <xf numFmtId="0" fontId="6" fillId="0" borderId="0" xfId="7" applyFont="1" applyFill="1"/>
    <xf numFmtId="0" fontId="7" fillId="2" borderId="7" xfId="7" applyFont="1" applyFill="1" applyBorder="1" applyAlignment="1" applyProtection="1">
      <alignment vertical="center" wrapText="1"/>
      <protection locked="0"/>
    </xf>
    <xf numFmtId="0" fontId="7" fillId="2" borderId="1" xfId="7" applyFont="1" applyFill="1" applyBorder="1" applyAlignment="1" applyProtection="1">
      <alignment vertical="center" wrapText="1"/>
      <protection locked="0"/>
    </xf>
    <xf numFmtId="0" fontId="6" fillId="0" borderId="8" xfId="7" applyFont="1" applyFill="1" applyBorder="1" applyAlignment="1"/>
    <xf numFmtId="0" fontId="6" fillId="0" borderId="9" xfId="7" applyFont="1" applyFill="1" applyBorder="1" applyAlignment="1"/>
    <xf numFmtId="0" fontId="6" fillId="0" borderId="10" xfId="7" applyFont="1" applyFill="1" applyBorder="1" applyAlignment="1"/>
    <xf numFmtId="0" fontId="6" fillId="0" borderId="11" xfId="7" applyFont="1" applyBorder="1"/>
    <xf numFmtId="0" fontId="6" fillId="0" borderId="12" xfId="7" applyFont="1" applyBorder="1"/>
    <xf numFmtId="0" fontId="6" fillId="0" borderId="0" xfId="7" applyFont="1" applyAlignment="1">
      <alignment horizontal="left"/>
    </xf>
    <xf numFmtId="0" fontId="6" fillId="0" borderId="0" xfId="7" applyFont="1" applyFill="1" applyBorder="1" applyAlignment="1"/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9" fillId="3" borderId="16" xfId="7" applyFont="1" applyFill="1" applyBorder="1" applyAlignment="1" applyProtection="1">
      <alignment horizontal="center" vertical="center"/>
      <protection hidden="1"/>
    </xf>
    <xf numFmtId="170" fontId="9" fillId="0" borderId="15" xfId="7" applyNumberFormat="1" applyFont="1" applyFill="1" applyBorder="1" applyAlignment="1" applyProtection="1">
      <alignment vertical="center"/>
      <protection locked="0"/>
    </xf>
    <xf numFmtId="170" fontId="9" fillId="4" borderId="15" xfId="7" applyNumberFormat="1" applyFont="1" applyFill="1" applyBorder="1" applyProtection="1">
      <protection hidden="1"/>
    </xf>
    <xf numFmtId="170" fontId="9" fillId="5" borderId="15" xfId="7" applyNumberFormat="1" applyFont="1" applyFill="1" applyBorder="1" applyAlignment="1" applyProtection="1">
      <alignment vertical="center"/>
      <protection locked="0"/>
    </xf>
    <xf numFmtId="170" fontId="9" fillId="3" borderId="15" xfId="7" applyNumberFormat="1" applyFont="1" applyFill="1" applyBorder="1" applyAlignment="1" applyProtection="1">
      <alignment vertical="center"/>
      <protection locked="0"/>
    </xf>
    <xf numFmtId="170" fontId="9" fillId="4" borderId="16" xfId="7" applyNumberFormat="1" applyFont="1" applyFill="1" applyBorder="1" applyProtection="1">
      <protection hidden="1"/>
    </xf>
    <xf numFmtId="170" fontId="9" fillId="0" borderId="16" xfId="7" applyNumberFormat="1" applyFont="1" applyFill="1" applyBorder="1" applyAlignment="1" applyProtection="1">
      <alignment vertical="center"/>
      <protection locked="0"/>
    </xf>
    <xf numFmtId="170" fontId="9" fillId="3" borderId="16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70" fontId="14" fillId="2" borderId="17" xfId="7" applyNumberFormat="1" applyFont="1" applyFill="1" applyBorder="1" applyAlignment="1" applyProtection="1">
      <alignment vertical="center"/>
    </xf>
    <xf numFmtId="170" fontId="14" fillId="2" borderId="18" xfId="7" applyNumberFormat="1" applyFont="1" applyFill="1" applyBorder="1" applyAlignment="1" applyProtection="1">
      <alignment vertical="center"/>
    </xf>
    <xf numFmtId="0" fontId="7" fillId="0" borderId="1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5" fillId="0" borderId="0" xfId="7" applyFill="1" applyBorder="1" applyAlignment="1" applyProtection="1">
      <protection hidden="1"/>
    </xf>
    <xf numFmtId="0" fontId="7" fillId="0" borderId="0" xfId="7" applyFont="1"/>
    <xf numFmtId="0" fontId="10" fillId="0" borderId="21" xfId="7" applyFont="1" applyFill="1" applyBorder="1" applyAlignment="1" applyProtection="1">
      <alignment horizontal="center" vertical="center"/>
      <protection hidden="1"/>
    </xf>
    <xf numFmtId="170" fontId="14" fillId="2" borderId="15" xfId="7" applyNumberFormat="1" applyFont="1" applyFill="1" applyBorder="1" applyAlignment="1" applyProtection="1">
      <alignment vertical="center"/>
    </xf>
    <xf numFmtId="170" fontId="14" fillId="2" borderId="16" xfId="7" applyNumberFormat="1" applyFont="1" applyFill="1" applyBorder="1" applyAlignment="1" applyProtection="1">
      <alignment vertical="center"/>
    </xf>
    <xf numFmtId="0" fontId="6" fillId="0" borderId="19" xfId="7" applyFont="1" applyBorder="1"/>
    <xf numFmtId="0" fontId="6" fillId="0" borderId="0" xfId="7" applyFont="1" applyBorder="1"/>
    <xf numFmtId="0" fontId="6" fillId="0" borderId="20" xfId="7" applyFont="1" applyBorder="1"/>
    <xf numFmtId="3" fontId="6" fillId="0" borderId="0" xfId="7" applyNumberFormat="1" applyFont="1"/>
    <xf numFmtId="0" fontId="5" fillId="0" borderId="0" xfId="7" applyAlignment="1">
      <alignment horizontal="center" vertical="center" wrapText="1"/>
    </xf>
    <xf numFmtId="0" fontId="5" fillId="0" borderId="0" xfId="7"/>
    <xf numFmtId="0" fontId="5" fillId="0" borderId="0" xfId="7" applyFill="1"/>
    <xf numFmtId="0" fontId="6" fillId="0" borderId="0" xfId="8" applyAlignment="1" applyProtection="1">
      <alignment horizontal="center" vertical="center"/>
      <protection locked="0"/>
    </xf>
    <xf numFmtId="0" fontId="6" fillId="0" borderId="0" xfId="8" applyAlignment="1" applyProtection="1">
      <alignment horizontal="center" vertical="center"/>
    </xf>
    <xf numFmtId="0" fontId="10" fillId="0" borderId="0" xfId="8" applyFont="1" applyAlignment="1" applyProtection="1">
      <alignment horizontal="center" vertical="center"/>
      <protection locked="0"/>
    </xf>
    <xf numFmtId="0" fontId="5" fillId="0" borderId="0" xfId="7" applyBorder="1" applyAlignment="1" applyProtection="1">
      <alignment vertical="top"/>
      <protection locked="0"/>
    </xf>
    <xf numFmtId="0" fontId="6" fillId="0" borderId="0" xfId="8" applyBorder="1" applyAlignment="1" applyProtection="1">
      <alignment horizontal="center" vertical="center"/>
      <protection locked="0"/>
    </xf>
    <xf numFmtId="0" fontId="6" fillId="2" borderId="15" xfId="8" applyFill="1" applyBorder="1" applyAlignment="1" applyProtection="1">
      <alignment horizontal="center" vertical="center" wrapText="1"/>
    </xf>
    <xf numFmtId="0" fontId="9" fillId="2" borderId="15" xfId="8" applyFont="1" applyFill="1" applyBorder="1" applyAlignment="1" applyProtection="1">
      <alignment horizontal="center" vertical="center" textRotation="90"/>
    </xf>
    <xf numFmtId="0" fontId="6" fillId="0" borderId="15" xfId="8" applyBorder="1" applyAlignment="1" applyProtection="1">
      <alignment horizontal="center" vertical="center"/>
      <protection locked="0"/>
    </xf>
    <xf numFmtId="0" fontId="6" fillId="0" borderId="15" xfId="8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17" xfId="8" applyBorder="1" applyAlignment="1" applyProtection="1">
      <alignment horizontal="center" vertical="center"/>
      <protection locked="0"/>
    </xf>
    <xf numFmtId="0" fontId="6" fillId="0" borderId="17" xfId="8" applyFill="1" applyBorder="1" applyAlignment="1" applyProtection="1">
      <alignment horizontal="center" vertical="center"/>
      <protection locked="0"/>
    </xf>
    <xf numFmtId="0" fontId="6" fillId="0" borderId="17" xfId="8" applyFont="1" applyFill="1" applyBorder="1" applyAlignment="1" applyProtection="1">
      <alignment horizontal="center" vertical="center"/>
      <protection locked="0"/>
    </xf>
    <xf numFmtId="0" fontId="6" fillId="0" borderId="17" xfId="8" applyFont="1" applyBorder="1" applyAlignment="1" applyProtection="1">
      <alignment horizontal="center" vertical="center"/>
      <protection locked="0"/>
    </xf>
    <xf numFmtId="16" fontId="23" fillId="0" borderId="15" xfId="8" applyNumberFormat="1" applyFont="1" applyFill="1" applyBorder="1" applyAlignment="1" applyProtection="1">
      <alignment horizontal="center" vertical="center"/>
      <protection locked="0"/>
    </xf>
    <xf numFmtId="0" fontId="5" fillId="0" borderId="0" xfId="7" applyAlignment="1" applyProtection="1">
      <alignment horizontal="center" vertical="center"/>
      <protection locked="0"/>
    </xf>
    <xf numFmtId="0" fontId="5" fillId="2" borderId="15" xfId="7" applyFill="1" applyBorder="1" applyAlignment="1" applyProtection="1">
      <alignment horizontal="center" vertical="center" wrapText="1"/>
    </xf>
    <xf numFmtId="0" fontId="5" fillId="0" borderId="15" xfId="7" applyBorder="1" applyAlignment="1" applyProtection="1">
      <alignment horizontal="center" vertical="center"/>
      <protection locked="0"/>
    </xf>
    <xf numFmtId="0" fontId="7" fillId="4" borderId="25" xfId="7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4" xfId="7" applyFont="1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13" fillId="0" borderId="0" xfId="8" applyFont="1" applyAlignment="1" applyProtection="1">
      <alignment horizontal="center" vertical="center"/>
      <protection locked="0"/>
    </xf>
    <xf numFmtId="0" fontId="13" fillId="0" borderId="15" xfId="8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3" fillId="5" borderId="15" xfId="8" applyFont="1" applyFill="1" applyBorder="1" applyAlignment="1" applyProtection="1">
      <alignment horizontal="center" vertical="center"/>
      <protection locked="0"/>
    </xf>
    <xf numFmtId="0" fontId="13" fillId="5" borderId="17" xfId="8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7" fillId="0" borderId="50" xfId="7" applyFont="1" applyBorder="1" applyAlignment="1">
      <alignment horizontal="center"/>
    </xf>
    <xf numFmtId="0" fontId="8" fillId="0" borderId="51" xfId="7" applyFont="1" applyBorder="1" applyAlignment="1">
      <alignment horizontal="center"/>
    </xf>
    <xf numFmtId="0" fontId="7" fillId="0" borderId="19" xfId="7" applyFont="1" applyBorder="1"/>
    <xf numFmtId="0" fontId="7" fillId="0" borderId="0" xfId="7" applyFont="1" applyBorder="1"/>
    <xf numFmtId="0" fontId="7" fillId="0" borderId="20" xfId="7" applyFont="1" applyBorder="1"/>
    <xf numFmtId="0" fontId="33" fillId="0" borderId="29" xfId="0" applyFont="1" applyBorder="1" applyAlignment="1">
      <alignment horizontal="center" vertical="center"/>
    </xf>
    <xf numFmtId="0" fontId="33" fillId="6" borderId="29" xfId="0" applyFont="1" applyFill="1" applyBorder="1" applyAlignment="1">
      <alignment horizontal="center" vertical="center"/>
    </xf>
    <xf numFmtId="0" fontId="33" fillId="6" borderId="4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6" borderId="13" xfId="0" applyFill="1" applyBorder="1" applyAlignment="1">
      <alignment vertical="center"/>
    </xf>
    <xf numFmtId="170" fontId="0" fillId="6" borderId="13" xfId="0" applyNumberFormat="1" applyFill="1" applyBorder="1" applyAlignment="1">
      <alignment vertical="center"/>
    </xf>
    <xf numFmtId="170" fontId="21" fillId="7" borderId="13" xfId="10" applyNumberFormat="1" applyFont="1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170" fontId="0" fillId="7" borderId="14" xfId="0" applyNumberForma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170" fontId="0" fillId="6" borderId="15" xfId="0" applyNumberFormat="1" applyFill="1" applyBorder="1" applyAlignment="1">
      <alignment vertical="center"/>
    </xf>
    <xf numFmtId="170" fontId="21" fillId="7" borderId="15" xfId="10" applyNumberFormat="1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170" fontId="0" fillId="7" borderId="16" xfId="0" applyNumberFormat="1" applyFill="1" applyBorder="1" applyAlignment="1">
      <alignment vertical="center"/>
    </xf>
    <xf numFmtId="170" fontId="21" fillId="7" borderId="15" xfId="2" applyNumberFormat="1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170" fontId="0" fillId="6" borderId="17" xfId="0" applyNumberFormat="1" applyFill="1" applyBorder="1" applyAlignment="1">
      <alignment vertical="center"/>
    </xf>
    <xf numFmtId="170" fontId="21" fillId="7" borderId="17" xfId="2" applyNumberFormat="1" applyFont="1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170" fontId="0" fillId="7" borderId="18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7" fontId="21" fillId="0" borderId="0" xfId="2" applyFont="1" applyBorder="1" applyAlignment="1">
      <alignment vertical="center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4" fontId="21" fillId="0" borderId="0" xfId="2" applyNumberFormat="1" applyFont="1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0" fillId="6" borderId="15" xfId="0" applyNumberFormat="1" applyFill="1" applyBorder="1" applyAlignment="1">
      <alignment vertical="center"/>
    </xf>
    <xf numFmtId="10" fontId="0" fillId="6" borderId="15" xfId="0" applyNumberFormat="1" applyFill="1" applyBorder="1" applyAlignment="1">
      <alignment vertical="center"/>
    </xf>
    <xf numFmtId="10" fontId="0" fillId="7" borderId="16" xfId="0" applyNumberFormat="1" applyFill="1" applyBorder="1" applyAlignment="1">
      <alignment vertical="center"/>
    </xf>
    <xf numFmtId="170" fontId="0" fillId="0" borderId="0" xfId="0" applyNumberFormat="1" applyBorder="1" applyAlignment="1">
      <alignment vertical="center"/>
    </xf>
    <xf numFmtId="4" fontId="21" fillId="0" borderId="0" xfId="2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167" fontId="21" fillId="0" borderId="0" xfId="2" applyFont="1" applyBorder="1" applyAlignment="1">
      <alignment vertical="center" wrapText="1"/>
    </xf>
    <xf numFmtId="170" fontId="21" fillId="7" borderId="13" xfId="2" applyNumberFormat="1" applyFont="1" applyFill="1" applyBorder="1" applyAlignment="1">
      <alignment vertical="center"/>
    </xf>
    <xf numFmtId="170" fontId="21" fillId="7" borderId="17" xfId="10" applyNumberFormat="1" applyFont="1" applyFill="1" applyBorder="1" applyAlignment="1">
      <alignment vertical="center"/>
    </xf>
    <xf numFmtId="4" fontId="21" fillId="7" borderId="13" xfId="10" applyNumberFormat="1" applyFont="1" applyFill="1" applyBorder="1" applyAlignment="1">
      <alignment vertical="center"/>
    </xf>
    <xf numFmtId="170" fontId="0" fillId="7" borderId="13" xfId="0" applyNumberFormat="1" applyFill="1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6" borderId="35" xfId="0" applyFill="1" applyBorder="1" applyAlignment="1">
      <alignment vertical="center"/>
    </xf>
    <xf numFmtId="170" fontId="0" fillId="6" borderId="35" xfId="0" applyNumberFormat="1" applyFill="1" applyBorder="1" applyAlignment="1">
      <alignment vertical="center"/>
    </xf>
    <xf numFmtId="170" fontId="21" fillId="7" borderId="35" xfId="10" applyNumberFormat="1" applyFont="1" applyFill="1" applyBorder="1" applyAlignment="1">
      <alignment vertical="center"/>
    </xf>
    <xf numFmtId="0" fontId="0" fillId="7" borderId="35" xfId="0" applyFill="1" applyBorder="1" applyAlignment="1">
      <alignment vertical="center"/>
    </xf>
    <xf numFmtId="170" fontId="0" fillId="7" borderId="39" xfId="0" applyNumberFormat="1" applyFill="1" applyBorder="1" applyAlignment="1">
      <alignment vertical="center"/>
    </xf>
    <xf numFmtId="0" fontId="0" fillId="0" borderId="106" xfId="0" applyBorder="1" applyAlignment="1">
      <alignment vertical="center" wrapText="1"/>
    </xf>
    <xf numFmtId="0" fontId="0" fillId="6" borderId="106" xfId="0" applyFill="1" applyBorder="1" applyAlignment="1">
      <alignment vertical="center"/>
    </xf>
    <xf numFmtId="170" fontId="0" fillId="6" borderId="106" xfId="0" applyNumberFormat="1" applyFill="1" applyBorder="1" applyAlignment="1">
      <alignment vertical="center"/>
    </xf>
    <xf numFmtId="170" fontId="21" fillId="7" borderId="106" xfId="10" applyNumberFormat="1" applyFont="1" applyFill="1" applyBorder="1" applyAlignment="1">
      <alignment vertical="center"/>
    </xf>
    <xf numFmtId="0" fontId="0" fillId="7" borderId="106" xfId="0" applyFill="1" applyBorder="1" applyAlignment="1">
      <alignment vertical="center"/>
    </xf>
    <xf numFmtId="170" fontId="0" fillId="7" borderId="108" xfId="0" applyNumberFormat="1" applyFill="1" applyBorder="1" applyAlignment="1">
      <alignment vertical="center"/>
    </xf>
    <xf numFmtId="10" fontId="0" fillId="6" borderId="17" xfId="0" applyNumberFormat="1" applyFill="1" applyBorder="1" applyAlignment="1">
      <alignment vertical="center"/>
    </xf>
    <xf numFmtId="167" fontId="21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4" fontId="21" fillId="0" borderId="0" xfId="2" applyNumberFormat="1" applyFont="1" applyFill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6" borderId="27" xfId="0" applyFill="1" applyBorder="1" applyAlignment="1">
      <alignment vertical="center"/>
    </xf>
    <xf numFmtId="170" fontId="0" fillId="6" borderId="27" xfId="0" applyNumberFormat="1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170" fontId="0" fillId="7" borderId="33" xfId="0" applyNumberForma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21" fillId="7" borderId="27" xfId="10" applyNumberFormat="1" applyFont="1" applyFill="1" applyBorder="1" applyAlignment="1">
      <alignment vertical="center"/>
    </xf>
    <xf numFmtId="4" fontId="21" fillId="7" borderId="13" xfId="2" applyNumberFormat="1" applyFont="1" applyFill="1" applyBorder="1" applyAlignment="1">
      <alignment vertical="center"/>
    </xf>
    <xf numFmtId="170" fontId="21" fillId="6" borderId="36" xfId="10" applyNumberFormat="1" applyFont="1" applyFill="1" applyBorder="1" applyAlignment="1">
      <alignment vertical="center"/>
    </xf>
    <xf numFmtId="170" fontId="0" fillId="6" borderId="37" xfId="0" applyNumberFormat="1" applyFill="1" applyBorder="1" applyAlignment="1">
      <alignment vertical="center"/>
    </xf>
    <xf numFmtId="4" fontId="21" fillId="7" borderId="38" xfId="10" applyNumberFormat="1" applyFont="1" applyFill="1" applyBorder="1" applyAlignment="1">
      <alignment vertical="center"/>
    </xf>
    <xf numFmtId="167" fontId="21" fillId="0" borderId="0" xfId="2" applyFont="1" applyAlignment="1">
      <alignment vertical="center"/>
    </xf>
    <xf numFmtId="0" fontId="32" fillId="0" borderId="0" xfId="0" applyFont="1" applyAlignment="1">
      <alignment vertical="center"/>
    </xf>
    <xf numFmtId="167" fontId="24" fillId="0" borderId="0" xfId="2" applyFont="1" applyAlignment="1">
      <alignment vertical="center"/>
    </xf>
    <xf numFmtId="0" fontId="24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24" fillId="0" borderId="0" xfId="0" applyNumberFormat="1" applyFont="1" applyAlignment="1">
      <alignment vertical="center"/>
    </xf>
    <xf numFmtId="0" fontId="0" fillId="13" borderId="15" xfId="0" applyFill="1" applyBorder="1" applyAlignment="1">
      <alignment vertical="center" wrapText="1"/>
    </xf>
    <xf numFmtId="0" fontId="25" fillId="13" borderId="17" xfId="0" applyFont="1" applyFill="1" applyBorder="1" applyAlignment="1">
      <alignment vertical="center" wrapText="1"/>
    </xf>
    <xf numFmtId="0" fontId="0" fillId="13" borderId="17" xfId="0" applyFill="1" applyBorder="1" applyAlignment="1">
      <alignment vertical="center" wrapText="1"/>
    </xf>
    <xf numFmtId="0" fontId="0" fillId="13" borderId="15" xfId="0" applyFill="1" applyBorder="1" applyAlignment="1">
      <alignment horizontal="center" vertical="center"/>
    </xf>
    <xf numFmtId="0" fontId="0" fillId="13" borderId="15" xfId="0" applyFill="1" applyBorder="1" applyAlignment="1">
      <alignment horizontal="left" vertical="center" wrapText="1"/>
    </xf>
    <xf numFmtId="0" fontId="0" fillId="13" borderId="17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13" xfId="0" applyFill="1" applyBorder="1" applyAlignment="1">
      <alignment vertical="center"/>
    </xf>
    <xf numFmtId="0" fontId="0" fillId="13" borderId="13" xfId="0" applyFill="1" applyBorder="1" applyAlignment="1">
      <alignment vertical="center" wrapText="1"/>
    </xf>
    <xf numFmtId="0" fontId="0" fillId="13" borderId="27" xfId="0" applyFill="1" applyBorder="1" applyAlignment="1">
      <alignment horizontal="center" vertical="center"/>
    </xf>
    <xf numFmtId="0" fontId="0" fillId="13" borderId="27" xfId="0" applyFill="1" applyBorder="1" applyAlignment="1">
      <alignment vertical="center" wrapText="1"/>
    </xf>
    <xf numFmtId="0" fontId="0" fillId="6" borderId="110" xfId="0" applyFill="1" applyBorder="1" applyAlignment="1">
      <alignment vertical="center"/>
    </xf>
    <xf numFmtId="170" fontId="1" fillId="7" borderId="15" xfId="2" applyNumberFormat="1" applyFont="1" applyFill="1" applyBorder="1" applyAlignment="1">
      <alignment vertical="center"/>
    </xf>
    <xf numFmtId="167" fontId="21" fillId="13" borderId="17" xfId="2" applyFont="1" applyFill="1" applyBorder="1" applyAlignment="1">
      <alignment vertical="center"/>
    </xf>
    <xf numFmtId="0" fontId="0" fillId="13" borderId="17" xfId="0" applyFont="1" applyFill="1" applyBorder="1" applyAlignment="1">
      <alignment vertical="center"/>
    </xf>
    <xf numFmtId="0" fontId="0" fillId="13" borderId="18" xfId="0" applyNumberFormat="1" applyFont="1" applyFill="1" applyBorder="1" applyAlignment="1">
      <alignment vertical="center"/>
    </xf>
    <xf numFmtId="2" fontId="0" fillId="13" borderId="32" xfId="0" applyNumberFormat="1" applyFont="1" applyFill="1" applyBorder="1" applyAlignment="1">
      <alignment vertical="center"/>
    </xf>
    <xf numFmtId="2" fontId="0" fillId="13" borderId="17" xfId="0" applyNumberFormat="1" applyFont="1" applyFill="1" applyBorder="1" applyAlignment="1">
      <alignment vertical="center"/>
    </xf>
    <xf numFmtId="2" fontId="0" fillId="13" borderId="17" xfId="0" applyNumberFormat="1" applyFill="1" applyBorder="1" applyAlignment="1">
      <alignment vertical="center"/>
    </xf>
    <xf numFmtId="170" fontId="21" fillId="13" borderId="17" xfId="2" applyNumberFormat="1" applyFont="1" applyFill="1" applyBorder="1" applyAlignment="1">
      <alignment vertical="center"/>
    </xf>
    <xf numFmtId="0" fontId="0" fillId="13" borderId="17" xfId="0" applyFill="1" applyBorder="1" applyAlignment="1">
      <alignment vertical="center"/>
    </xf>
    <xf numFmtId="170" fontId="0" fillId="13" borderId="18" xfId="0" applyNumberFormat="1" applyFill="1" applyBorder="1" applyAlignment="1">
      <alignment vertical="center"/>
    </xf>
    <xf numFmtId="166" fontId="21" fillId="13" borderId="15" xfId="10" applyFont="1" applyFill="1" applyBorder="1" applyAlignment="1">
      <alignment vertical="center"/>
    </xf>
    <xf numFmtId="0" fontId="0" fillId="13" borderId="15" xfId="0" applyFont="1" applyFill="1" applyBorder="1" applyAlignment="1">
      <alignment vertical="center"/>
    </xf>
    <xf numFmtId="166" fontId="0" fillId="13" borderId="16" xfId="10" applyFont="1" applyFill="1" applyBorder="1" applyAlignment="1">
      <alignment vertical="center"/>
    </xf>
    <xf numFmtId="166" fontId="21" fillId="13" borderId="2" xfId="10" applyFont="1" applyFill="1" applyBorder="1" applyAlignment="1">
      <alignment vertical="center"/>
    </xf>
    <xf numFmtId="166" fontId="0" fillId="13" borderId="15" xfId="0" applyNumberFormat="1" applyFont="1" applyFill="1" applyBorder="1" applyAlignment="1">
      <alignment vertical="center"/>
    </xf>
    <xf numFmtId="0" fontId="0" fillId="13" borderId="15" xfId="0" applyFill="1" applyBorder="1" applyAlignment="1">
      <alignment vertical="center"/>
    </xf>
    <xf numFmtId="170" fontId="0" fillId="13" borderId="15" xfId="0" applyNumberFormat="1" applyFill="1" applyBorder="1" applyAlignment="1">
      <alignment vertical="center"/>
    </xf>
    <xf numFmtId="4" fontId="21" fillId="13" borderId="15" xfId="2" applyNumberFormat="1" applyFont="1" applyFill="1" applyBorder="1" applyAlignment="1">
      <alignment vertical="center"/>
    </xf>
    <xf numFmtId="166" fontId="21" fillId="13" borderId="17" xfId="10" applyFont="1" applyFill="1" applyBorder="1" applyAlignment="1">
      <alignment vertical="center"/>
    </xf>
    <xf numFmtId="166" fontId="0" fillId="13" borderId="18" xfId="10" applyFont="1" applyFill="1" applyBorder="1" applyAlignment="1">
      <alignment vertical="center"/>
    </xf>
    <xf numFmtId="166" fontId="21" fillId="13" borderId="32" xfId="10" applyFont="1" applyFill="1" applyBorder="1" applyAlignment="1">
      <alignment vertical="center"/>
    </xf>
    <xf numFmtId="166" fontId="0" fillId="13" borderId="17" xfId="0" applyNumberFormat="1" applyFont="1" applyFill="1" applyBorder="1" applyAlignment="1">
      <alignment vertical="center"/>
    </xf>
    <xf numFmtId="170" fontId="0" fillId="13" borderId="17" xfId="0" applyNumberFormat="1" applyFill="1" applyBorder="1" applyAlignment="1">
      <alignment vertical="center"/>
    </xf>
    <xf numFmtId="4" fontId="21" fillId="13" borderId="17" xfId="2" applyNumberFormat="1" applyFont="1" applyFill="1" applyBorder="1" applyAlignment="1">
      <alignment vertical="center"/>
    </xf>
    <xf numFmtId="170" fontId="21" fillId="13" borderId="15" xfId="10" applyNumberFormat="1" applyFont="1" applyFill="1" applyBorder="1" applyAlignment="1">
      <alignment vertical="center"/>
    </xf>
    <xf numFmtId="170" fontId="0" fillId="13" borderId="16" xfId="0" applyNumberFormat="1" applyFill="1" applyBorder="1" applyAlignment="1">
      <alignment vertical="center"/>
    </xf>
    <xf numFmtId="166" fontId="21" fillId="13" borderId="13" xfId="10" applyFont="1" applyFill="1" applyBorder="1" applyAlignment="1">
      <alignment vertical="center"/>
    </xf>
    <xf numFmtId="0" fontId="0" fillId="13" borderId="13" xfId="0" applyFont="1" applyFill="1" applyBorder="1" applyAlignment="1">
      <alignment vertical="center"/>
    </xf>
    <xf numFmtId="166" fontId="0" fillId="13" borderId="14" xfId="10" applyFont="1" applyFill="1" applyBorder="1" applyAlignment="1">
      <alignment vertical="center"/>
    </xf>
    <xf numFmtId="166" fontId="21" fillId="13" borderId="111" xfId="10" applyFont="1" applyFill="1" applyBorder="1" applyAlignment="1">
      <alignment vertical="center"/>
    </xf>
    <xf numFmtId="166" fontId="0" fillId="13" borderId="13" xfId="0" applyNumberFormat="1" applyFont="1" applyFill="1" applyBorder="1" applyAlignment="1">
      <alignment vertical="center"/>
    </xf>
    <xf numFmtId="170" fontId="21" fillId="13" borderId="13" xfId="2" applyNumberFormat="1" applyFont="1" applyFill="1" applyBorder="1" applyAlignment="1">
      <alignment vertical="center"/>
    </xf>
    <xf numFmtId="170" fontId="0" fillId="13" borderId="13" xfId="0" applyNumberFormat="1" applyFill="1" applyBorder="1" applyAlignment="1">
      <alignment vertical="center"/>
    </xf>
    <xf numFmtId="170" fontId="0" fillId="13" borderId="14" xfId="0" applyNumberFormat="1" applyFill="1" applyBorder="1" applyAlignment="1">
      <alignment vertical="center"/>
    </xf>
    <xf numFmtId="170" fontId="21" fillId="13" borderId="15" xfId="2" applyNumberFormat="1" applyFont="1" applyFill="1" applyBorder="1" applyAlignment="1">
      <alignment vertical="center"/>
    </xf>
    <xf numFmtId="170" fontId="21" fillId="13" borderId="2" xfId="2" applyNumberFormat="1" applyFont="1" applyFill="1" applyBorder="1" applyAlignment="1">
      <alignment vertical="center"/>
    </xf>
    <xf numFmtId="170" fontId="0" fillId="13" borderId="15" xfId="0" applyNumberFormat="1" applyFont="1" applyFill="1" applyBorder="1" applyAlignment="1">
      <alignment vertical="center"/>
    </xf>
    <xf numFmtId="2" fontId="0" fillId="13" borderId="15" xfId="0" applyNumberFormat="1" applyFont="1" applyFill="1" applyBorder="1" applyAlignment="1">
      <alignment vertical="center"/>
    </xf>
    <xf numFmtId="170" fontId="21" fillId="13" borderId="2" xfId="10" applyNumberFormat="1" applyFont="1" applyFill="1" applyBorder="1" applyAlignment="1">
      <alignment vertical="center"/>
    </xf>
    <xf numFmtId="166" fontId="0" fillId="13" borderId="15" xfId="10" applyFont="1" applyFill="1" applyBorder="1" applyAlignment="1">
      <alignment vertical="center"/>
    </xf>
    <xf numFmtId="170" fontId="21" fillId="13" borderId="27" xfId="2" applyNumberFormat="1" applyFont="1" applyFill="1" applyBorder="1" applyAlignment="1">
      <alignment vertical="center"/>
    </xf>
    <xf numFmtId="0" fontId="0" fillId="13" borderId="27" xfId="0" applyFont="1" applyFill="1" applyBorder="1" applyAlignment="1">
      <alignment vertical="center"/>
    </xf>
    <xf numFmtId="170" fontId="0" fillId="13" borderId="33" xfId="0" applyNumberFormat="1" applyFont="1" applyFill="1" applyBorder="1" applyAlignment="1">
      <alignment vertical="center"/>
    </xf>
    <xf numFmtId="170" fontId="0" fillId="13" borderId="112" xfId="0" applyNumberFormat="1" applyFont="1" applyFill="1" applyBorder="1" applyAlignment="1">
      <alignment vertical="center"/>
    </xf>
    <xf numFmtId="170" fontId="0" fillId="13" borderId="27" xfId="0" applyNumberFormat="1" applyFont="1" applyFill="1" applyBorder="1" applyAlignment="1">
      <alignment vertical="center"/>
    </xf>
    <xf numFmtId="0" fontId="0" fillId="13" borderId="27" xfId="0" applyFill="1" applyBorder="1" applyAlignment="1">
      <alignment vertical="center"/>
    </xf>
    <xf numFmtId="170" fontId="0" fillId="13" borderId="27" xfId="0" applyNumberFormat="1" applyFill="1" applyBorder="1" applyAlignment="1">
      <alignment vertical="center"/>
    </xf>
    <xf numFmtId="170" fontId="0" fillId="13" borderId="33" xfId="0" applyNumberFormat="1" applyFill="1" applyBorder="1" applyAlignment="1">
      <alignment vertical="center"/>
    </xf>
    <xf numFmtId="170" fontId="21" fillId="13" borderId="17" xfId="10" applyNumberFormat="1" applyFont="1" applyFill="1" applyBorder="1" applyAlignment="1">
      <alignment vertical="center"/>
    </xf>
    <xf numFmtId="170" fontId="0" fillId="13" borderId="17" xfId="0" applyNumberFormat="1" applyFont="1" applyFill="1" applyBorder="1" applyAlignment="1">
      <alignment vertical="center"/>
    </xf>
    <xf numFmtId="170" fontId="0" fillId="13" borderId="18" xfId="0" applyNumberFormat="1" applyFont="1" applyFill="1" applyBorder="1" applyAlignment="1">
      <alignment vertical="center"/>
    </xf>
    <xf numFmtId="170" fontId="21" fillId="13" borderId="32" xfId="10" applyNumberFormat="1" applyFont="1" applyFill="1" applyBorder="1" applyAlignment="1">
      <alignment vertical="center"/>
    </xf>
    <xf numFmtId="4" fontId="21" fillId="13" borderId="27" xfId="2" applyNumberFormat="1" applyFont="1" applyFill="1" applyBorder="1" applyAlignment="1">
      <alignment vertical="center"/>
    </xf>
    <xf numFmtId="2" fontId="0" fillId="13" borderId="113" xfId="0" applyNumberFormat="1" applyFont="1" applyFill="1" applyBorder="1" applyAlignment="1">
      <alignment vertical="center"/>
    </xf>
    <xf numFmtId="4" fontId="0" fillId="13" borderId="26" xfId="0" applyNumberFormat="1" applyFont="1" applyFill="1" applyBorder="1" applyAlignment="1">
      <alignment vertical="center"/>
    </xf>
    <xf numFmtId="2" fontId="0" fillId="13" borderId="27" xfId="0" applyNumberFormat="1" applyFont="1" applyFill="1" applyBorder="1" applyAlignment="1">
      <alignment vertical="center"/>
    </xf>
    <xf numFmtId="4" fontId="0" fillId="13" borderId="27" xfId="0" applyNumberFormat="1" applyFont="1" applyFill="1" applyBorder="1" applyAlignment="1">
      <alignment vertical="center"/>
    </xf>
    <xf numFmtId="166" fontId="0" fillId="6" borderId="15" xfId="10" applyFont="1" applyFill="1" applyBorder="1" applyAlignment="1">
      <alignment vertical="center"/>
    </xf>
    <xf numFmtId="166" fontId="0" fillId="7" borderId="15" xfId="10" applyFont="1" applyFill="1" applyBorder="1" applyAlignment="1">
      <alignment vertical="center"/>
    </xf>
    <xf numFmtId="170" fontId="1" fillId="7" borderId="15" xfId="10" applyNumberFormat="1" applyFont="1" applyFill="1" applyBorder="1" applyAlignment="1">
      <alignment vertical="center"/>
    </xf>
    <xf numFmtId="4" fontId="1" fillId="7" borderId="15" xfId="10" applyNumberFormat="1" applyFont="1" applyFill="1" applyBorder="1" applyAlignment="1">
      <alignment vertical="center"/>
    </xf>
    <xf numFmtId="3" fontId="0" fillId="6" borderId="15" xfId="0" applyNumberFormat="1" applyFill="1" applyBorder="1" applyAlignment="1">
      <alignment vertical="center"/>
    </xf>
    <xf numFmtId="1" fontId="0" fillId="7" borderId="15" xfId="0" applyNumberFormat="1" applyFill="1" applyBorder="1" applyAlignment="1">
      <alignment vertical="center"/>
    </xf>
    <xf numFmtId="170" fontId="1" fillId="7" borderId="17" xfId="2" applyNumberFormat="1" applyFont="1" applyFill="1" applyBorder="1" applyAlignment="1">
      <alignment vertical="center"/>
    </xf>
    <xf numFmtId="166" fontId="21" fillId="7" borderId="15" xfId="1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7" borderId="115" xfId="0" applyFill="1" applyBorder="1" applyAlignment="1">
      <alignment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33" xfId="0" applyFont="1" applyFill="1" applyBorder="1" applyAlignment="1">
      <alignment horizontal="center" vertical="center" wrapText="1"/>
    </xf>
    <xf numFmtId="0" fontId="9" fillId="0" borderId="99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102" xfId="8" applyFont="1" applyBorder="1" applyAlignment="1" applyProtection="1">
      <alignment vertical="top" wrapText="1"/>
      <protection locked="0"/>
    </xf>
    <xf numFmtId="0" fontId="9" fillId="0" borderId="100" xfId="8" applyFont="1" applyBorder="1" applyAlignment="1" applyProtection="1">
      <alignment vertical="top" wrapText="1"/>
      <protection locked="0"/>
    </xf>
    <xf numFmtId="0" fontId="9" fillId="0" borderId="107" xfId="8" applyFont="1" applyBorder="1" applyAlignment="1" applyProtection="1">
      <alignment vertical="top" wrapText="1"/>
      <protection locked="0"/>
    </xf>
    <xf numFmtId="0" fontId="9" fillId="0" borderId="103" xfId="8" applyFont="1" applyBorder="1" applyAlignment="1" applyProtection="1">
      <alignment vertical="top" wrapText="1"/>
      <protection locked="0"/>
    </xf>
    <xf numFmtId="0" fontId="31" fillId="0" borderId="0" xfId="8" applyFont="1" applyAlignment="1" applyProtection="1">
      <alignment horizontal="center" vertical="center"/>
      <protection locked="0"/>
    </xf>
    <xf numFmtId="0" fontId="11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3" fillId="0" borderId="15" xfId="7" applyFont="1" applyFill="1" applyBorder="1" applyAlignment="1" applyProtection="1">
      <alignment horizontal="center" vertical="center"/>
      <protection locked="0"/>
    </xf>
    <xf numFmtId="170" fontId="9" fillId="3" borderId="2" xfId="7" applyNumberFormat="1" applyFont="1" applyFill="1" applyBorder="1" applyAlignment="1" applyProtection="1">
      <alignment vertical="center"/>
      <protection locked="0"/>
    </xf>
    <xf numFmtId="0" fontId="7" fillId="0" borderId="29" xfId="7" applyFont="1" applyBorder="1" applyAlignment="1">
      <alignment horizontal="center"/>
    </xf>
    <xf numFmtId="0" fontId="8" fillId="0" borderId="40" xfId="7" applyFont="1" applyBorder="1" applyAlignment="1">
      <alignment horizontal="center"/>
    </xf>
    <xf numFmtId="0" fontId="6" fillId="0" borderId="15" xfId="8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 wrapText="1"/>
    </xf>
    <xf numFmtId="0" fontId="35" fillId="0" borderId="0" xfId="0" applyFont="1"/>
    <xf numFmtId="0" fontId="36" fillId="0" borderId="24" xfId="7" applyFont="1" applyFill="1" applyBorder="1"/>
    <xf numFmtId="0" fontId="0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9" fillId="0" borderId="15" xfId="7" applyNumberFormat="1" applyFont="1" applyFill="1" applyBorder="1" applyAlignment="1" applyProtection="1">
      <alignment horizontal="right" vertical="center"/>
      <protection locked="0"/>
    </xf>
    <xf numFmtId="170" fontId="9" fillId="0" borderId="16" xfId="7" applyNumberFormat="1" applyFont="1" applyFill="1" applyBorder="1" applyAlignment="1" applyProtection="1">
      <alignment horizontal="right" vertical="center"/>
      <protection locked="0"/>
    </xf>
    <xf numFmtId="0" fontId="9" fillId="3" borderId="15" xfId="7" applyFont="1" applyFill="1" applyBorder="1" applyAlignment="1" applyProtection="1">
      <alignment horizontal="center" vertical="center" wrapText="1"/>
      <protection hidden="1"/>
    </xf>
    <xf numFmtId="0" fontId="33" fillId="6" borderId="104" xfId="0" applyFont="1" applyFill="1" applyBorder="1" applyAlignment="1">
      <alignment horizontal="center" vertical="center"/>
    </xf>
    <xf numFmtId="166" fontId="21" fillId="6" borderId="111" xfId="10" applyFont="1" applyFill="1" applyBorder="1" applyAlignment="1">
      <alignment vertical="center"/>
    </xf>
    <xf numFmtId="166" fontId="21" fillId="6" borderId="2" xfId="10" applyFont="1" applyFill="1" applyBorder="1" applyAlignment="1">
      <alignment vertical="center"/>
    </xf>
    <xf numFmtId="4" fontId="21" fillId="6" borderId="2" xfId="2" applyNumberFormat="1" applyFont="1" applyFill="1" applyBorder="1" applyAlignment="1">
      <alignment vertical="center"/>
    </xf>
    <xf numFmtId="4" fontId="1" fillId="6" borderId="32" xfId="2" applyNumberFormat="1" applyFont="1" applyFill="1" applyBorder="1" applyAlignment="1">
      <alignment vertical="center"/>
    </xf>
    <xf numFmtId="2" fontId="1" fillId="6" borderId="2" xfId="2" applyNumberFormat="1" applyFont="1" applyFill="1" applyBorder="1" applyAlignment="1">
      <alignment vertical="center"/>
    </xf>
    <xf numFmtId="2" fontId="21" fillId="13" borderId="32" xfId="2" applyNumberFormat="1" applyFont="1" applyFill="1" applyBorder="1" applyAlignment="1">
      <alignment vertical="center"/>
    </xf>
    <xf numFmtId="0" fontId="0" fillId="13" borderId="18" xfId="0" applyNumberFormat="1" applyFont="1" applyFill="1" applyBorder="1" applyAlignment="1">
      <alignment horizontal="center" vertical="center"/>
    </xf>
    <xf numFmtId="170" fontId="21" fillId="6" borderId="111" xfId="10" applyNumberFormat="1" applyFont="1" applyFill="1" applyBorder="1" applyAlignment="1">
      <alignment vertical="center"/>
    </xf>
    <xf numFmtId="170" fontId="21" fillId="6" borderId="2" xfId="10" applyNumberFormat="1" applyFont="1" applyFill="1" applyBorder="1" applyAlignment="1">
      <alignment vertical="center"/>
    </xf>
    <xf numFmtId="170" fontId="21" fillId="6" borderId="2" xfId="2" applyNumberFormat="1" applyFont="1" applyFill="1" applyBorder="1" applyAlignment="1">
      <alignment vertical="center"/>
    </xf>
    <xf numFmtId="170" fontId="21" fillId="6" borderId="32" xfId="2" applyNumberFormat="1" applyFont="1" applyFill="1" applyBorder="1" applyAlignment="1">
      <alignment vertical="center"/>
    </xf>
    <xf numFmtId="164" fontId="21" fillId="13" borderId="111" xfId="2" applyNumberFormat="1" applyFont="1" applyFill="1" applyBorder="1" applyAlignment="1">
      <alignment vertical="center"/>
    </xf>
    <xf numFmtId="166" fontId="21" fillId="6" borderId="32" xfId="10" applyFont="1" applyFill="1" applyBorder="1" applyAlignment="1">
      <alignment vertical="center"/>
    </xf>
    <xf numFmtId="170" fontId="0" fillId="13" borderId="14" xfId="0" applyNumberFormat="1" applyFont="1" applyFill="1" applyBorder="1" applyAlignment="1">
      <alignment horizontal="center" vertical="center"/>
    </xf>
    <xf numFmtId="164" fontId="21" fillId="6" borderId="32" xfId="2" applyNumberFormat="1" applyFont="1" applyFill="1" applyBorder="1" applyAlignment="1">
      <alignment vertical="center"/>
    </xf>
    <xf numFmtId="166" fontId="1" fillId="6" borderId="2" xfId="10" applyFont="1" applyFill="1" applyBorder="1" applyAlignment="1">
      <alignment vertical="center"/>
    </xf>
    <xf numFmtId="164" fontId="21" fillId="13" borderId="2" xfId="2" applyNumberFormat="1" applyFont="1" applyFill="1" applyBorder="1" applyAlignment="1">
      <alignment vertical="center"/>
    </xf>
    <xf numFmtId="164" fontId="21" fillId="13" borderId="32" xfId="2" applyNumberFormat="1" applyFont="1" applyFill="1" applyBorder="1" applyAlignment="1">
      <alignment vertical="center"/>
    </xf>
    <xf numFmtId="170" fontId="0" fillId="13" borderId="16" xfId="0" applyNumberFormat="1" applyFont="1" applyFill="1" applyBorder="1" applyAlignment="1">
      <alignment horizontal="center" vertical="center"/>
    </xf>
    <xf numFmtId="170" fontId="0" fillId="13" borderId="18" xfId="0" applyNumberFormat="1" applyFont="1" applyFill="1" applyBorder="1" applyAlignment="1">
      <alignment horizontal="center" vertical="center"/>
    </xf>
    <xf numFmtId="170" fontId="21" fillId="6" borderId="111" xfId="2" applyNumberFormat="1" applyFont="1" applyFill="1" applyBorder="1" applyAlignment="1">
      <alignment vertical="center"/>
    </xf>
    <xf numFmtId="170" fontId="21" fillId="13" borderId="32" xfId="2" applyNumberFormat="1" applyFont="1" applyFill="1" applyBorder="1" applyAlignment="1">
      <alignment vertical="center"/>
    </xf>
    <xf numFmtId="170" fontId="21" fillId="13" borderId="111" xfId="2" applyNumberFormat="1" applyFont="1" applyFill="1" applyBorder="1" applyAlignment="1">
      <alignment vertical="center"/>
    </xf>
    <xf numFmtId="170" fontId="21" fillId="6" borderId="103" xfId="10" applyNumberFormat="1" applyFont="1" applyFill="1" applyBorder="1" applyAlignment="1">
      <alignment vertical="center"/>
    </xf>
    <xf numFmtId="170" fontId="21" fillId="13" borderId="112" xfId="2" applyNumberFormat="1" applyFont="1" applyFill="1" applyBorder="1" applyAlignment="1">
      <alignment vertical="center"/>
    </xf>
    <xf numFmtId="170" fontId="0" fillId="13" borderId="33" xfId="0" applyNumberFormat="1" applyFont="1" applyFill="1" applyBorder="1" applyAlignment="1">
      <alignment horizontal="center" vertical="center"/>
    </xf>
    <xf numFmtId="167" fontId="21" fillId="13" borderId="32" xfId="2" applyFont="1" applyFill="1" applyBorder="1" applyAlignment="1">
      <alignment vertical="center"/>
    </xf>
    <xf numFmtId="170" fontId="0" fillId="13" borderId="113" xfId="0" applyNumberFormat="1" applyFont="1" applyFill="1" applyBorder="1" applyAlignment="1">
      <alignment horizontal="center" vertical="center"/>
    </xf>
    <xf numFmtId="170" fontId="21" fillId="13" borderId="26" xfId="2" applyNumberFormat="1" applyFont="1" applyFill="1" applyBorder="1" applyAlignment="1">
      <alignment vertical="center"/>
    </xf>
    <xf numFmtId="4" fontId="21" fillId="6" borderId="26" xfId="10" applyNumberFormat="1" applyFont="1" applyFill="1" applyBorder="1" applyAlignment="1">
      <alignment vertical="center"/>
    </xf>
    <xf numFmtId="0" fontId="32" fillId="14" borderId="110" xfId="0" applyFont="1" applyFill="1" applyBorder="1" applyAlignment="1">
      <alignment vertical="center"/>
    </xf>
    <xf numFmtId="0" fontId="33" fillId="14" borderId="29" xfId="0" applyFont="1" applyFill="1" applyBorder="1" applyAlignment="1">
      <alignment horizontal="center" vertical="center"/>
    </xf>
    <xf numFmtId="0" fontId="33" fillId="14" borderId="40" xfId="0" applyFont="1" applyFill="1" applyBorder="1" applyAlignment="1">
      <alignment horizontal="center" vertical="center" wrapText="1"/>
    </xf>
    <xf numFmtId="0" fontId="33" fillId="14" borderId="104" xfId="0" applyFont="1" applyFill="1" applyBorder="1" applyAlignment="1">
      <alignment horizontal="center" vertical="center"/>
    </xf>
    <xf numFmtId="0" fontId="33" fillId="14" borderId="29" xfId="0" applyFont="1" applyFill="1" applyBorder="1" applyAlignment="1">
      <alignment horizontal="center" vertical="center" wrapText="1"/>
    </xf>
    <xf numFmtId="166" fontId="21" fillId="14" borderId="13" xfId="10" applyFont="1" applyFill="1" applyBorder="1" applyAlignment="1">
      <alignment vertical="center"/>
    </xf>
    <xf numFmtId="0" fontId="0" fillId="14" borderId="13" xfId="0" applyFont="1" applyFill="1" applyBorder="1" applyAlignment="1">
      <alignment vertical="center"/>
    </xf>
    <xf numFmtId="166" fontId="0" fillId="14" borderId="14" xfId="10" applyFont="1" applyFill="1" applyBorder="1" applyAlignment="1">
      <alignment vertical="center"/>
    </xf>
    <xf numFmtId="166" fontId="0" fillId="14" borderId="111" xfId="10" applyFont="1" applyFill="1" applyBorder="1" applyAlignment="1">
      <alignment vertical="center"/>
    </xf>
    <xf numFmtId="170" fontId="0" fillId="14" borderId="13" xfId="0" applyNumberFormat="1" applyFont="1" applyFill="1" applyBorder="1" applyAlignment="1">
      <alignment vertical="center"/>
    </xf>
    <xf numFmtId="170" fontId="0" fillId="14" borderId="14" xfId="0" applyNumberFormat="1" applyFont="1" applyFill="1" applyBorder="1" applyAlignment="1">
      <alignment horizontal="center" vertical="center"/>
    </xf>
    <xf numFmtId="166" fontId="21" fillId="14" borderId="15" xfId="10" applyFont="1" applyFill="1" applyBorder="1" applyAlignment="1">
      <alignment vertical="center"/>
    </xf>
    <xf numFmtId="0" fontId="0" fillId="14" borderId="15" xfId="0" applyFont="1" applyFill="1" applyBorder="1" applyAlignment="1">
      <alignment vertical="center"/>
    </xf>
    <xf numFmtId="166" fontId="0" fillId="14" borderId="16" xfId="10" applyFont="1" applyFill="1" applyBorder="1" applyAlignment="1">
      <alignment vertical="center"/>
    </xf>
    <xf numFmtId="166" fontId="0" fillId="14" borderId="2" xfId="10" applyFont="1" applyFill="1" applyBorder="1" applyAlignment="1">
      <alignment vertical="center"/>
    </xf>
    <xf numFmtId="170" fontId="0" fillId="14" borderId="15" xfId="0" applyNumberFormat="1" applyFont="1" applyFill="1" applyBorder="1" applyAlignment="1">
      <alignment vertical="center"/>
    </xf>
    <xf numFmtId="170" fontId="0" fillId="14" borderId="16" xfId="0" applyNumberFormat="1" applyFont="1" applyFill="1" applyBorder="1" applyAlignment="1">
      <alignment horizontal="center" vertical="center"/>
    </xf>
    <xf numFmtId="170" fontId="21" fillId="14" borderId="15" xfId="10" applyNumberFormat="1" applyFont="1" applyFill="1" applyBorder="1" applyAlignment="1">
      <alignment vertical="center"/>
    </xf>
    <xf numFmtId="170" fontId="21" fillId="14" borderId="2" xfId="10" applyNumberFormat="1" applyFont="1" applyFill="1" applyBorder="1" applyAlignment="1">
      <alignment vertical="center"/>
    </xf>
    <xf numFmtId="4" fontId="0" fillId="14" borderId="16" xfId="0" applyNumberFormat="1" applyFont="1" applyFill="1" applyBorder="1" applyAlignment="1">
      <alignment horizontal="center" vertical="center"/>
    </xf>
    <xf numFmtId="166" fontId="21" fillId="14" borderId="2" xfId="10" applyFont="1" applyFill="1" applyBorder="1" applyAlignment="1">
      <alignment vertical="center"/>
    </xf>
    <xf numFmtId="166" fontId="0" fillId="14" borderId="15" xfId="10" applyFont="1" applyFill="1" applyBorder="1" applyAlignment="1">
      <alignment vertical="center"/>
    </xf>
    <xf numFmtId="10" fontId="0" fillId="14" borderId="16" xfId="0" applyNumberFormat="1" applyFont="1" applyFill="1" applyBorder="1" applyAlignment="1">
      <alignment vertical="center"/>
    </xf>
    <xf numFmtId="10" fontId="0" fillId="14" borderId="15" xfId="0" applyNumberFormat="1" applyFont="1" applyFill="1" applyBorder="1" applyAlignment="1">
      <alignment vertical="center"/>
    </xf>
    <xf numFmtId="10" fontId="0" fillId="14" borderId="16" xfId="0" applyNumberFormat="1" applyFont="1" applyFill="1" applyBorder="1" applyAlignment="1">
      <alignment horizontal="center" vertical="center"/>
    </xf>
    <xf numFmtId="166" fontId="1" fillId="14" borderId="17" xfId="10" applyFont="1" applyFill="1" applyBorder="1" applyAlignment="1">
      <alignment vertical="center"/>
    </xf>
    <xf numFmtId="0" fontId="0" fillId="14" borderId="17" xfId="0" applyFont="1" applyFill="1" applyBorder="1" applyAlignment="1">
      <alignment vertical="center"/>
    </xf>
    <xf numFmtId="166" fontId="0" fillId="14" borderId="18" xfId="10" applyFont="1" applyFill="1" applyBorder="1" applyAlignment="1">
      <alignment vertical="center"/>
    </xf>
    <xf numFmtId="166" fontId="1" fillId="14" borderId="32" xfId="10" applyFont="1" applyFill="1" applyBorder="1" applyAlignment="1">
      <alignment vertical="center"/>
    </xf>
    <xf numFmtId="166" fontId="0" fillId="14" borderId="17" xfId="0" applyNumberFormat="1" applyFont="1" applyFill="1" applyBorder="1" applyAlignment="1">
      <alignment vertical="center"/>
    </xf>
    <xf numFmtId="164" fontId="0" fillId="14" borderId="18" xfId="10" applyNumberFormat="1" applyFont="1" applyFill="1" applyBorder="1" applyAlignment="1">
      <alignment horizontal="center" vertical="center"/>
    </xf>
    <xf numFmtId="167" fontId="1" fillId="14" borderId="15" xfId="2" applyFont="1" applyFill="1" applyBorder="1" applyAlignment="1">
      <alignment vertical="center" wrapText="1"/>
    </xf>
    <xf numFmtId="2" fontId="0" fillId="14" borderId="2" xfId="0" applyNumberFormat="1" applyFont="1" applyFill="1" applyBorder="1" applyAlignment="1">
      <alignment vertical="center"/>
    </xf>
    <xf numFmtId="2" fontId="0" fillId="14" borderId="15" xfId="0" applyNumberFormat="1" applyFont="1" applyFill="1" applyBorder="1" applyAlignment="1">
      <alignment vertical="center"/>
    </xf>
    <xf numFmtId="166" fontId="0" fillId="14" borderId="15" xfId="0" applyNumberFormat="1" applyFont="1" applyFill="1" applyBorder="1" applyAlignment="1">
      <alignment vertical="center"/>
    </xf>
    <xf numFmtId="166" fontId="21" fillId="14" borderId="111" xfId="10" applyFont="1" applyFill="1" applyBorder="1" applyAlignment="1">
      <alignment vertical="center"/>
    </xf>
    <xf numFmtId="166" fontId="0" fillId="14" borderId="13" xfId="0" applyNumberFormat="1" applyFont="1" applyFill="1" applyBorder="1" applyAlignment="1">
      <alignment vertical="center"/>
    </xf>
    <xf numFmtId="166" fontId="21" fillId="14" borderId="17" xfId="10" applyFont="1" applyFill="1" applyBorder="1" applyAlignment="1">
      <alignment vertical="center"/>
    </xf>
    <xf numFmtId="166" fontId="21" fillId="14" borderId="32" xfId="10" applyFont="1" applyFill="1" applyBorder="1" applyAlignment="1">
      <alignment vertical="center"/>
    </xf>
    <xf numFmtId="170" fontId="0" fillId="14" borderId="18" xfId="0" applyNumberFormat="1" applyFont="1" applyFill="1" applyBorder="1" applyAlignment="1">
      <alignment horizontal="center" vertical="center"/>
    </xf>
    <xf numFmtId="166" fontId="1" fillId="14" borderId="15" xfId="10" applyFont="1" applyFill="1" applyBorder="1" applyAlignment="1">
      <alignment vertical="center"/>
    </xf>
    <xf numFmtId="171" fontId="0" fillId="14" borderId="2" xfId="10" applyNumberFormat="1" applyFont="1" applyFill="1" applyBorder="1" applyAlignment="1">
      <alignment vertical="center"/>
    </xf>
    <xf numFmtId="171" fontId="0" fillId="14" borderId="15" xfId="10" applyNumberFormat="1" applyFont="1" applyFill="1" applyBorder="1" applyAlignment="1">
      <alignment vertical="center"/>
    </xf>
    <xf numFmtId="1" fontId="0" fillId="14" borderId="15" xfId="0" applyNumberFormat="1" applyFont="1" applyFill="1" applyBorder="1" applyAlignment="1">
      <alignment vertical="center"/>
    </xf>
    <xf numFmtId="0" fontId="0" fillId="14" borderId="16" xfId="0" applyNumberFormat="1" applyFont="1" applyFill="1" applyBorder="1" applyAlignment="1">
      <alignment horizontal="center" vertical="center"/>
    </xf>
    <xf numFmtId="166" fontId="21" fillId="14" borderId="35" xfId="10" applyFont="1" applyFill="1" applyBorder="1" applyAlignment="1">
      <alignment vertical="center"/>
    </xf>
    <xf numFmtId="0" fontId="0" fillId="14" borderId="35" xfId="0" applyFont="1" applyFill="1" applyBorder="1" applyAlignment="1">
      <alignment vertical="center"/>
    </xf>
    <xf numFmtId="166" fontId="0" fillId="14" borderId="39" xfId="10" applyFont="1" applyFill="1" applyBorder="1" applyAlignment="1">
      <alignment vertical="center"/>
    </xf>
    <xf numFmtId="166" fontId="21" fillId="14" borderId="36" xfId="10" applyFont="1" applyFill="1" applyBorder="1" applyAlignment="1">
      <alignment vertical="center"/>
    </xf>
    <xf numFmtId="166" fontId="0" fillId="14" borderId="35" xfId="0" applyNumberFormat="1" applyFont="1" applyFill="1" applyBorder="1" applyAlignment="1">
      <alignment vertical="center"/>
    </xf>
    <xf numFmtId="170" fontId="0" fillId="14" borderId="39" xfId="0" applyNumberFormat="1" applyFont="1" applyFill="1" applyBorder="1" applyAlignment="1">
      <alignment horizontal="center" vertical="center"/>
    </xf>
    <xf numFmtId="170" fontId="21" fillId="14" borderId="106" xfId="10" applyNumberFormat="1" applyFont="1" applyFill="1" applyBorder="1" applyAlignment="1">
      <alignment vertical="center"/>
    </xf>
    <xf numFmtId="0" fontId="0" fillId="14" borderId="106" xfId="0" applyFont="1" applyFill="1" applyBorder="1" applyAlignment="1">
      <alignment vertical="center"/>
    </xf>
    <xf numFmtId="166" fontId="0" fillId="14" borderId="108" xfId="10" applyFont="1" applyFill="1" applyBorder="1" applyAlignment="1">
      <alignment vertical="center"/>
    </xf>
    <xf numFmtId="170" fontId="21" fillId="14" borderId="103" xfId="10" applyNumberFormat="1" applyFont="1" applyFill="1" applyBorder="1" applyAlignment="1">
      <alignment vertical="center"/>
    </xf>
    <xf numFmtId="170" fontId="0" fillId="14" borderId="106" xfId="0" applyNumberFormat="1" applyFont="1" applyFill="1" applyBorder="1" applyAlignment="1">
      <alignment vertical="center"/>
    </xf>
    <xf numFmtId="170" fontId="0" fillId="14" borderId="108" xfId="0" applyNumberFormat="1" applyFont="1" applyFill="1" applyBorder="1" applyAlignment="1">
      <alignment horizontal="center" vertical="center"/>
    </xf>
    <xf numFmtId="170" fontId="21" fillId="14" borderId="15" xfId="2" applyNumberFormat="1" applyFont="1" applyFill="1" applyBorder="1" applyAlignment="1">
      <alignment vertical="center"/>
    </xf>
    <xf numFmtId="170" fontId="21" fillId="14" borderId="2" xfId="2" applyNumberFormat="1" applyFont="1" applyFill="1" applyBorder="1" applyAlignment="1">
      <alignment vertical="center"/>
    </xf>
    <xf numFmtId="170" fontId="21" fillId="14" borderId="17" xfId="2" applyNumberFormat="1" applyFont="1" applyFill="1" applyBorder="1" applyAlignment="1">
      <alignment vertical="center"/>
    </xf>
    <xf numFmtId="170" fontId="0" fillId="14" borderId="17" xfId="0" applyNumberFormat="1" applyFont="1" applyFill="1" applyBorder="1" applyAlignment="1">
      <alignment vertical="center"/>
    </xf>
    <xf numFmtId="10" fontId="0" fillId="14" borderId="18" xfId="10" applyNumberFormat="1" applyFont="1" applyFill="1" applyBorder="1" applyAlignment="1">
      <alignment vertical="center"/>
    </xf>
    <xf numFmtId="170" fontId="0" fillId="14" borderId="32" xfId="0" applyNumberFormat="1" applyFont="1" applyFill="1" applyBorder="1" applyAlignment="1">
      <alignment vertical="center"/>
    </xf>
    <xf numFmtId="10" fontId="0" fillId="14" borderId="17" xfId="10" applyNumberFormat="1" applyFont="1" applyFill="1" applyBorder="1" applyAlignment="1">
      <alignment vertical="center"/>
    </xf>
    <xf numFmtId="10" fontId="0" fillId="14" borderId="18" xfId="10" applyNumberFormat="1" applyFont="1" applyFill="1" applyBorder="1" applyAlignment="1">
      <alignment horizontal="center" vertical="center"/>
    </xf>
    <xf numFmtId="170" fontId="21" fillId="14" borderId="13" xfId="10" applyNumberFormat="1" applyFont="1" applyFill="1" applyBorder="1" applyAlignment="1">
      <alignment vertical="center"/>
    </xf>
    <xf numFmtId="170" fontId="21" fillId="14" borderId="111" xfId="10" applyNumberFormat="1" applyFont="1" applyFill="1" applyBorder="1" applyAlignment="1">
      <alignment vertical="center"/>
    </xf>
    <xf numFmtId="166" fontId="0" fillId="14" borderId="13" xfId="10" applyFont="1" applyFill="1" applyBorder="1" applyAlignment="1">
      <alignment vertical="center"/>
    </xf>
    <xf numFmtId="4" fontId="21" fillId="14" borderId="27" xfId="10" applyNumberFormat="1" applyFont="1" applyFill="1" applyBorder="1" applyAlignment="1">
      <alignment vertical="center"/>
    </xf>
    <xf numFmtId="0" fontId="0" fillId="14" borderId="27" xfId="0" applyFont="1" applyFill="1" applyBorder="1" applyAlignment="1">
      <alignment vertical="center"/>
    </xf>
    <xf numFmtId="2" fontId="0" fillId="14" borderId="113" xfId="10" applyNumberFormat="1" applyFont="1" applyFill="1" applyBorder="1" applyAlignment="1">
      <alignment vertical="center"/>
    </xf>
    <xf numFmtId="4" fontId="0" fillId="14" borderId="26" xfId="10" applyNumberFormat="1" applyFont="1" applyFill="1" applyBorder="1" applyAlignment="1">
      <alignment vertical="center"/>
    </xf>
    <xf numFmtId="170" fontId="0" fillId="14" borderId="27" xfId="10" applyNumberFormat="1" applyFont="1" applyFill="1" applyBorder="1" applyAlignment="1">
      <alignment vertical="center"/>
    </xf>
    <xf numFmtId="170" fontId="0" fillId="14" borderId="113" xfId="0" applyNumberFormat="1" applyFont="1" applyFill="1" applyBorder="1" applyAlignment="1">
      <alignment horizontal="center" vertical="center"/>
    </xf>
    <xf numFmtId="4" fontId="21" fillId="14" borderId="13" xfId="2" applyNumberFormat="1" applyFont="1" applyFill="1" applyBorder="1" applyAlignment="1">
      <alignment vertical="center"/>
    </xf>
    <xf numFmtId="2" fontId="0" fillId="14" borderId="14" xfId="0" applyNumberFormat="1" applyFont="1" applyFill="1" applyBorder="1" applyAlignment="1">
      <alignment vertical="center"/>
    </xf>
    <xf numFmtId="4" fontId="0" fillId="14" borderId="111" xfId="0" applyNumberFormat="1" applyFont="1" applyFill="1" applyBorder="1" applyAlignment="1">
      <alignment vertical="center"/>
    </xf>
    <xf numFmtId="4" fontId="21" fillId="14" borderId="35" xfId="10" applyNumberFormat="1" applyFont="1" applyFill="1" applyBorder="1" applyAlignment="1">
      <alignment vertical="center"/>
    </xf>
    <xf numFmtId="2" fontId="0" fillId="14" borderId="39" xfId="10" applyNumberFormat="1" applyFont="1" applyFill="1" applyBorder="1" applyAlignment="1">
      <alignment vertical="center"/>
    </xf>
    <xf numFmtId="4" fontId="0" fillId="14" borderId="36" xfId="10" applyNumberFormat="1" applyFont="1" applyFill="1" applyBorder="1" applyAlignment="1">
      <alignment vertical="center"/>
    </xf>
    <xf numFmtId="170" fontId="0" fillId="14" borderId="35" xfId="10" applyNumberFormat="1" applyFont="1" applyFill="1" applyBorder="1" applyAlignment="1">
      <alignment vertical="center"/>
    </xf>
    <xf numFmtId="0" fontId="0" fillId="12" borderId="15" xfId="0" applyFill="1" applyBorder="1" applyAlignment="1">
      <alignment vertical="center"/>
    </xf>
    <xf numFmtId="172" fontId="21" fillId="12" borderId="2" xfId="2" applyNumberFormat="1" applyFont="1" applyFill="1" applyBorder="1" applyAlignment="1">
      <alignment vertical="center"/>
    </xf>
    <xf numFmtId="1" fontId="1" fillId="6" borderId="2" xfId="2" applyNumberFormat="1" applyFont="1" applyFill="1" applyBorder="1" applyAlignment="1">
      <alignment vertical="center"/>
    </xf>
    <xf numFmtId="172" fontId="1" fillId="14" borderId="15" xfId="2" applyNumberFormat="1" applyFont="1" applyFill="1" applyBorder="1" applyAlignment="1">
      <alignment vertical="center" wrapText="1"/>
    </xf>
    <xf numFmtId="0" fontId="14" fillId="3" borderId="15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Alignment="1">
      <alignment horizontal="center"/>
    </xf>
    <xf numFmtId="10" fontId="7" fillId="0" borderId="0" xfId="7" applyNumberFormat="1" applyFont="1" applyAlignment="1">
      <alignment horizontal="center"/>
    </xf>
    <xf numFmtId="0" fontId="38" fillId="0" borderId="0" xfId="7" applyFont="1" applyAlignment="1">
      <alignment horizontal="center"/>
    </xf>
    <xf numFmtId="0" fontId="7" fillId="0" borderId="0" xfId="7" applyFont="1" applyFill="1" applyAlignment="1">
      <alignment horizontal="center"/>
    </xf>
    <xf numFmtId="9" fontId="7" fillId="0" borderId="0" xfId="7" applyNumberFormat="1" applyFont="1"/>
    <xf numFmtId="10" fontId="0" fillId="14" borderId="16" xfId="10" applyNumberFormat="1" applyFont="1" applyFill="1" applyBorder="1" applyAlignment="1">
      <alignment vertical="center"/>
    </xf>
    <xf numFmtId="10" fontId="0" fillId="12" borderId="16" xfId="10" applyNumberFormat="1" applyFont="1" applyFill="1" applyBorder="1" applyAlignment="1">
      <alignment vertical="center"/>
    </xf>
    <xf numFmtId="166" fontId="0" fillId="6" borderId="15" xfId="0" applyNumberFormat="1" applyFill="1" applyBorder="1" applyAlignment="1">
      <alignment vertical="center"/>
    </xf>
    <xf numFmtId="170" fontId="0" fillId="7" borderId="15" xfId="0" applyNumberFormat="1" applyFill="1" applyBorder="1" applyAlignment="1">
      <alignment vertical="center"/>
    </xf>
    <xf numFmtId="10" fontId="0" fillId="12" borderId="15" xfId="0" applyNumberFormat="1" applyFill="1" applyBorder="1" applyAlignment="1">
      <alignment vertical="center"/>
    </xf>
    <xf numFmtId="10" fontId="0" fillId="7" borderId="18" xfId="0" applyNumberFormat="1" applyFill="1" applyBorder="1" applyAlignment="1">
      <alignment vertical="center"/>
    </xf>
    <xf numFmtId="1" fontId="21" fillId="14" borderId="15" xfId="2" applyNumberFormat="1" applyFont="1" applyFill="1" applyBorder="1" applyAlignment="1">
      <alignment vertical="center"/>
    </xf>
    <xf numFmtId="1" fontId="0" fillId="6" borderId="15" xfId="0" applyNumberFormat="1" applyFill="1" applyBorder="1" applyAlignment="1">
      <alignment vertical="center"/>
    </xf>
    <xf numFmtId="173" fontId="21" fillId="6" borderId="2" xfId="10" applyNumberFormat="1" applyFont="1" applyFill="1" applyBorder="1" applyAlignment="1">
      <alignment vertical="center"/>
    </xf>
    <xf numFmtId="3" fontId="21" fillId="7" borderId="15" xfId="2" applyNumberFormat="1" applyFont="1" applyFill="1" applyBorder="1" applyAlignment="1">
      <alignment vertical="center"/>
    </xf>
    <xf numFmtId="3" fontId="0" fillId="7" borderId="15" xfId="0" applyNumberFormat="1" applyFill="1" applyBorder="1" applyAlignment="1">
      <alignment vertical="center"/>
    </xf>
    <xf numFmtId="0" fontId="0" fillId="13" borderId="15" xfId="0" applyFill="1" applyBorder="1" applyAlignment="1">
      <alignment horizontal="center" vertical="center"/>
    </xf>
    <xf numFmtId="0" fontId="0" fillId="13" borderId="15" xfId="0" applyFill="1" applyBorder="1" applyAlignment="1">
      <alignment vertical="center" wrapText="1"/>
    </xf>
    <xf numFmtId="0" fontId="0" fillId="13" borderId="15" xfId="0" applyFill="1" applyBorder="1" applyAlignment="1">
      <alignment vertical="center"/>
    </xf>
    <xf numFmtId="4" fontId="0" fillId="14" borderId="98" xfId="0" applyNumberFormat="1" applyFont="1" applyFill="1" applyBorder="1" applyAlignment="1">
      <alignment horizontal="center" vertical="center"/>
    </xf>
    <xf numFmtId="170" fontId="0" fillId="14" borderId="98" xfId="0" applyNumberFormat="1" applyFont="1" applyFill="1" applyBorder="1" applyAlignment="1">
      <alignment horizontal="center" vertical="center"/>
    </xf>
    <xf numFmtId="10" fontId="0" fillId="14" borderId="98" xfId="0" applyNumberFormat="1" applyFont="1" applyFill="1" applyBorder="1" applyAlignment="1">
      <alignment vertical="center"/>
    </xf>
    <xf numFmtId="10" fontId="0" fillId="14" borderId="15" xfId="10" applyNumberFormat="1" applyFont="1" applyFill="1" applyBorder="1" applyAlignment="1">
      <alignment vertical="center"/>
    </xf>
    <xf numFmtId="0" fontId="0" fillId="13" borderId="35" xfId="0" applyFill="1" applyBorder="1" applyAlignment="1">
      <alignment horizontal="center" vertical="center"/>
    </xf>
    <xf numFmtId="0" fontId="0" fillId="13" borderId="35" xfId="0" applyFill="1" applyBorder="1" applyAlignment="1">
      <alignment vertical="center" wrapText="1"/>
    </xf>
    <xf numFmtId="170" fontId="21" fillId="13" borderId="35" xfId="10" applyNumberFormat="1" applyFont="1" applyFill="1" applyBorder="1" applyAlignment="1">
      <alignment vertical="center"/>
    </xf>
    <xf numFmtId="0" fontId="0" fillId="13" borderId="35" xfId="0" applyFont="1" applyFill="1" applyBorder="1" applyAlignment="1">
      <alignment vertical="center"/>
    </xf>
    <xf numFmtId="166" fontId="0" fillId="13" borderId="39" xfId="10" applyFont="1" applyFill="1" applyBorder="1" applyAlignment="1">
      <alignment vertical="center"/>
    </xf>
    <xf numFmtId="170" fontId="21" fillId="13" borderId="36" xfId="10" applyNumberFormat="1" applyFont="1" applyFill="1" applyBorder="1" applyAlignment="1">
      <alignment vertical="center"/>
    </xf>
    <xf numFmtId="166" fontId="0" fillId="13" borderId="35" xfId="10" applyFont="1" applyFill="1" applyBorder="1" applyAlignment="1">
      <alignment vertical="center"/>
    </xf>
    <xf numFmtId="170" fontId="0" fillId="13" borderId="39" xfId="0" applyNumberFormat="1" applyFont="1" applyFill="1" applyBorder="1" applyAlignment="1">
      <alignment horizontal="center" vertical="center"/>
    </xf>
    <xf numFmtId="166" fontId="21" fillId="13" borderId="36" xfId="10" applyFont="1" applyFill="1" applyBorder="1" applyAlignment="1">
      <alignment vertical="center"/>
    </xf>
    <xf numFmtId="0" fontId="0" fillId="13" borderId="35" xfId="0" applyFill="1" applyBorder="1" applyAlignment="1">
      <alignment vertical="center"/>
    </xf>
    <xf numFmtId="170" fontId="0" fillId="13" borderId="35" xfId="0" applyNumberFormat="1" applyFill="1" applyBorder="1" applyAlignment="1">
      <alignment vertical="center"/>
    </xf>
    <xf numFmtId="170" fontId="0" fillId="13" borderId="39" xfId="0" applyNumberFormat="1" applyFill="1" applyBorder="1" applyAlignment="1">
      <alignment vertical="center"/>
    </xf>
    <xf numFmtId="0" fontId="6" fillId="0" borderId="50" xfId="7" applyFont="1" applyBorder="1"/>
    <xf numFmtId="0" fontId="40" fillId="0" borderId="15" xfId="7" applyFont="1" applyBorder="1" applyAlignment="1" applyProtection="1">
      <alignment horizontal="center" vertical="center"/>
      <protection locked="0"/>
    </xf>
    <xf numFmtId="0" fontId="9" fillId="0" borderId="0" xfId="8" applyFont="1" applyAlignment="1" applyProtection="1">
      <alignment horizontal="center" vertical="center"/>
      <protection locked="0"/>
    </xf>
    <xf numFmtId="0" fontId="40" fillId="0" borderId="25" xfId="7" applyFont="1" applyBorder="1" applyAlignment="1" applyProtection="1">
      <alignment horizontal="left" vertical="center"/>
      <protection locked="0"/>
    </xf>
    <xf numFmtId="0" fontId="40" fillId="0" borderId="1" xfId="7" applyFont="1" applyBorder="1" applyAlignment="1" applyProtection="1">
      <alignment horizontal="left" vertical="center"/>
      <protection locked="0"/>
    </xf>
    <xf numFmtId="0" fontId="40" fillId="0" borderId="2" xfId="7" applyFont="1" applyBorder="1" applyAlignment="1" applyProtection="1">
      <alignment horizontal="left" vertical="center"/>
      <protection locked="0"/>
    </xf>
    <xf numFmtId="0" fontId="40" fillId="0" borderId="25" xfId="7" applyFont="1" applyBorder="1" applyAlignment="1" applyProtection="1">
      <alignment horizontal="left" vertical="center"/>
      <protection locked="0"/>
    </xf>
    <xf numFmtId="0" fontId="40" fillId="0" borderId="1" xfId="7" applyFont="1" applyBorder="1" applyAlignment="1" applyProtection="1">
      <alignment horizontal="left" vertical="center"/>
      <protection locked="0"/>
    </xf>
    <xf numFmtId="0" fontId="40" fillId="0" borderId="2" xfId="7" applyFont="1" applyBorder="1" applyAlignment="1" applyProtection="1">
      <alignment horizontal="left" vertical="center"/>
      <protection locked="0"/>
    </xf>
    <xf numFmtId="0" fontId="6" fillId="0" borderId="49" xfId="7" applyFont="1" applyBorder="1" applyAlignment="1">
      <alignment horizontal="center"/>
    </xf>
    <xf numFmtId="0" fontId="6" fillId="0" borderId="50" xfId="7" applyFont="1" applyBorder="1" applyAlignment="1">
      <alignment horizontal="center"/>
    </xf>
    <xf numFmtId="0" fontId="7" fillId="0" borderId="49" xfId="7" applyFont="1" applyBorder="1" applyAlignment="1">
      <alignment horizontal="center" vertical="center" wrapText="1"/>
    </xf>
    <xf numFmtId="0" fontId="7" fillId="0" borderId="50" xfId="7" applyFont="1" applyBorder="1" applyAlignment="1">
      <alignment horizontal="center" vertical="center" wrapText="1"/>
    </xf>
    <xf numFmtId="0" fontId="7" fillId="0" borderId="51" xfId="7" applyFont="1" applyBorder="1" applyAlignment="1">
      <alignment horizontal="center" vertical="center" wrapText="1"/>
    </xf>
    <xf numFmtId="0" fontId="7" fillId="3" borderId="49" xfId="7" applyFont="1" applyFill="1" applyBorder="1" applyAlignment="1">
      <alignment horizontal="center"/>
    </xf>
    <xf numFmtId="0" fontId="6" fillId="3" borderId="50" xfId="7" applyFont="1" applyFill="1" applyBorder="1" applyAlignment="1">
      <alignment horizontal="center"/>
    </xf>
    <xf numFmtId="0" fontId="6" fillId="3" borderId="51" xfId="7" applyFont="1" applyFill="1" applyBorder="1" applyAlignment="1">
      <alignment horizontal="center"/>
    </xf>
    <xf numFmtId="0" fontId="7" fillId="2" borderId="52" xfId="7" applyFont="1" applyFill="1" applyBorder="1" applyAlignment="1">
      <alignment horizontal="left"/>
    </xf>
    <xf numFmtId="0" fontId="7" fillId="2" borderId="53" xfId="7" applyFont="1" applyFill="1" applyBorder="1" applyAlignment="1">
      <alignment horizontal="left"/>
    </xf>
    <xf numFmtId="0" fontId="9" fillId="2" borderId="53" xfId="7" applyFont="1" applyFill="1" applyBorder="1" applyAlignment="1">
      <alignment horizontal="center" vertical="center"/>
    </xf>
    <xf numFmtId="0" fontId="6" fillId="0" borderId="55" xfId="7" applyFont="1" applyFill="1" applyBorder="1" applyAlignment="1">
      <alignment horizontal="left"/>
    </xf>
    <xf numFmtId="0" fontId="6" fillId="0" borderId="46" xfId="7" applyFont="1" applyFill="1" applyBorder="1" applyAlignment="1">
      <alignment horizontal="left"/>
    </xf>
    <xf numFmtId="4" fontId="11" fillId="3" borderId="46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47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58" xfId="7" applyFont="1" applyFill="1" applyBorder="1" applyAlignment="1" applyProtection="1">
      <alignment horizontal="left" vertical="center" wrapText="1"/>
      <protection locked="0"/>
    </xf>
    <xf numFmtId="0" fontId="11" fillId="2" borderId="10" xfId="7" applyFont="1" applyFill="1" applyBorder="1" applyAlignment="1" applyProtection="1">
      <alignment horizontal="left" vertical="center" wrapText="1"/>
      <protection locked="0"/>
    </xf>
    <xf numFmtId="4" fontId="11" fillId="8" borderId="59" xfId="7" applyNumberFormat="1" applyFont="1" applyFill="1" applyBorder="1" applyAlignment="1" applyProtection="1">
      <alignment horizontal="center" vertical="center" wrapText="1"/>
    </xf>
    <xf numFmtId="0" fontId="9" fillId="2" borderId="53" xfId="7" applyFont="1" applyFill="1" applyBorder="1" applyAlignment="1">
      <alignment horizontal="center" vertical="center" wrapText="1"/>
    </xf>
    <xf numFmtId="0" fontId="9" fillId="2" borderId="54" xfId="7" applyFont="1" applyFill="1" applyBorder="1" applyAlignment="1">
      <alignment horizontal="center" vertical="center" wrapText="1"/>
    </xf>
    <xf numFmtId="4" fontId="10" fillId="0" borderId="56" xfId="7" applyNumberFormat="1" applyFont="1" applyBorder="1" applyAlignment="1" applyProtection="1">
      <alignment horizontal="center" vertical="center" wrapText="1"/>
      <protection locked="0"/>
    </xf>
    <xf numFmtId="4" fontId="10" fillId="0" borderId="57" xfId="7" applyNumberFormat="1" applyFont="1" applyBorder="1" applyAlignment="1" applyProtection="1">
      <alignment horizontal="center" vertical="center" wrapText="1"/>
      <protection locked="0"/>
    </xf>
    <xf numFmtId="4" fontId="11" fillId="8" borderId="60" xfId="7" applyNumberFormat="1" applyFont="1" applyFill="1" applyBorder="1" applyAlignment="1" applyProtection="1">
      <alignment horizontal="center" vertical="center" wrapText="1"/>
    </xf>
    <xf numFmtId="0" fontId="10" fillId="0" borderId="45" xfId="7" applyFont="1" applyBorder="1" applyAlignment="1" applyProtection="1">
      <alignment horizontal="left" vertical="center" wrapText="1"/>
      <protection locked="0"/>
    </xf>
    <xf numFmtId="0" fontId="10" fillId="0" borderId="9" xfId="7" applyFont="1" applyBorder="1" applyAlignment="1" applyProtection="1">
      <alignment horizontal="left" vertical="center" wrapText="1"/>
      <protection locked="0"/>
    </xf>
    <xf numFmtId="4" fontId="10" fillId="0" borderId="46" xfId="7" applyNumberFormat="1" applyFont="1" applyBorder="1" applyAlignment="1" applyProtection="1">
      <alignment horizontal="center" vertical="center" wrapText="1"/>
      <protection locked="0"/>
    </xf>
    <xf numFmtId="0" fontId="18" fillId="0" borderId="19" xfId="7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Border="1" applyAlignment="1" applyProtection="1">
      <alignment horizontal="left" vertical="center" wrapText="1"/>
      <protection locked="0"/>
    </xf>
    <xf numFmtId="0" fontId="18" fillId="0" borderId="20" xfId="7" applyFont="1" applyFill="1" applyBorder="1" applyAlignment="1" applyProtection="1">
      <alignment horizontal="left" vertical="center" wrapText="1"/>
      <protection locked="0"/>
    </xf>
    <xf numFmtId="4" fontId="11" fillId="2" borderId="59" xfId="7" applyNumberFormat="1" applyFont="1" applyFill="1" applyBorder="1" applyAlignment="1" applyProtection="1">
      <alignment horizontal="center" vertical="center" wrapText="1"/>
    </xf>
    <xf numFmtId="10" fontId="10" fillId="0" borderId="46" xfId="14" applyNumberFormat="1" applyFont="1" applyFill="1" applyBorder="1" applyAlignment="1" applyProtection="1">
      <alignment horizontal="center" vertical="center" wrapText="1"/>
      <protection locked="0"/>
    </xf>
    <xf numFmtId="4" fontId="11" fillId="2" borderId="60" xfId="7" applyNumberFormat="1" applyFont="1" applyFill="1" applyBorder="1" applyAlignment="1" applyProtection="1">
      <alignment horizontal="center" vertical="center" wrapText="1"/>
    </xf>
    <xf numFmtId="10" fontId="11" fillId="3" borderId="57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47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7" applyFont="1" applyBorder="1" applyAlignment="1" applyProtection="1">
      <alignment horizontal="left" vertical="center" wrapText="1"/>
      <protection locked="0"/>
    </xf>
    <xf numFmtId="0" fontId="10" fillId="0" borderId="10" xfId="7" applyFont="1" applyBorder="1" applyAlignment="1" applyProtection="1">
      <alignment horizontal="left" vertical="center" wrapText="1"/>
      <protection locked="0"/>
    </xf>
    <xf numFmtId="10" fontId="10" fillId="0" borderId="73" xfId="14" applyNumberFormat="1" applyFont="1" applyFill="1" applyBorder="1" applyAlignment="1" applyProtection="1">
      <alignment horizontal="center" vertical="center" wrapText="1"/>
      <protection locked="0"/>
    </xf>
    <xf numFmtId="10" fontId="11" fillId="3" borderId="71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0" xfId="7" applyNumberFormat="1" applyFont="1" applyFill="1" applyBorder="1" applyAlignment="1" applyProtection="1">
      <alignment horizontal="center" vertical="center" wrapText="1"/>
      <protection locked="0"/>
    </xf>
    <xf numFmtId="10" fontId="10" fillId="0" borderId="59" xfId="14" applyNumberFormat="1" applyFont="1" applyFill="1" applyBorder="1" applyAlignment="1" applyProtection="1">
      <alignment horizontal="center" vertical="center" wrapText="1"/>
      <protection locked="0"/>
    </xf>
    <xf numFmtId="0" fontId="6" fillId="0" borderId="61" xfId="7" applyFont="1" applyFill="1" applyBorder="1" applyAlignment="1">
      <alignment horizontal="left"/>
    </xf>
    <xf numFmtId="0" fontId="6" fillId="0" borderId="59" xfId="7" applyFont="1" applyFill="1" applyBorder="1" applyAlignment="1">
      <alignment horizontal="left"/>
    </xf>
    <xf numFmtId="4" fontId="10" fillId="0" borderId="59" xfId="7" applyNumberFormat="1" applyFont="1" applyBorder="1" applyAlignment="1" applyProtection="1">
      <alignment horizontal="center" vertical="center" wrapText="1"/>
      <protection locked="0"/>
    </xf>
    <xf numFmtId="170" fontId="11" fillId="3" borderId="46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47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59" xfId="7" applyNumberFormat="1" applyFont="1" applyFill="1" applyBorder="1" applyAlignment="1" applyProtection="1">
      <alignment horizontal="center" vertical="center" wrapText="1"/>
      <protection locked="0"/>
    </xf>
    <xf numFmtId="170" fontId="11" fillId="3" borderId="60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7" applyFont="1" applyFill="1" applyBorder="1" applyAlignment="1">
      <alignment horizontal="center"/>
    </xf>
    <xf numFmtId="0" fontId="7" fillId="2" borderId="42" xfId="7" applyFont="1" applyFill="1" applyBorder="1" applyAlignment="1">
      <alignment horizontal="center"/>
    </xf>
    <xf numFmtId="0" fontId="7" fillId="2" borderId="70" xfId="7" applyFont="1" applyFill="1" applyBorder="1" applyAlignment="1">
      <alignment horizontal="center"/>
    </xf>
    <xf numFmtId="0" fontId="6" fillId="0" borderId="65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62" xfId="7" applyFont="1" applyBorder="1" applyAlignment="1" applyProtection="1">
      <alignment horizontal="center" vertical="center"/>
      <protection hidden="1"/>
    </xf>
    <xf numFmtId="0" fontId="11" fillId="0" borderId="19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64" xfId="7" applyFont="1" applyBorder="1" applyAlignment="1" applyProtection="1">
      <alignment horizontal="center" vertical="center"/>
      <protection hidden="1"/>
    </xf>
    <xf numFmtId="170" fontId="15" fillId="0" borderId="62" xfId="7" applyNumberFormat="1" applyFont="1" applyFill="1" applyBorder="1" applyAlignment="1" applyProtection="1">
      <alignment horizontal="center" vertical="center"/>
    </xf>
    <xf numFmtId="170" fontId="15" fillId="0" borderId="69" xfId="7" applyNumberFormat="1" applyFont="1" applyFill="1" applyBorder="1" applyAlignment="1" applyProtection="1">
      <alignment horizontal="center" vertical="center"/>
    </xf>
    <xf numFmtId="170" fontId="15" fillId="0" borderId="57" xfId="7" applyNumberFormat="1" applyFont="1" applyFill="1" applyBorder="1" applyAlignment="1" applyProtection="1">
      <alignment horizontal="center" vertical="center"/>
    </xf>
    <xf numFmtId="170" fontId="15" fillId="0" borderId="46" xfId="7" applyNumberFormat="1" applyFont="1" applyFill="1" applyBorder="1" applyAlignment="1" applyProtection="1">
      <alignment horizontal="center" vertical="center"/>
    </xf>
    <xf numFmtId="0" fontId="7" fillId="3" borderId="48" xfId="7" applyFont="1" applyFill="1" applyBorder="1" applyAlignment="1">
      <alignment horizontal="left"/>
    </xf>
    <xf numFmtId="0" fontId="7" fillId="3" borderId="22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164" fontId="16" fillId="3" borderId="62" xfId="7" applyNumberFormat="1" applyFont="1" applyFill="1" applyBorder="1" applyAlignment="1" applyProtection="1">
      <alignment horizontal="center" vertical="center"/>
    </xf>
    <xf numFmtId="164" fontId="16" fillId="3" borderId="63" xfId="7" applyNumberFormat="1" applyFont="1" applyFill="1" applyBorder="1" applyAlignment="1" applyProtection="1">
      <alignment horizontal="center" vertical="center"/>
    </xf>
    <xf numFmtId="164" fontId="16" fillId="3" borderId="57" xfId="7" applyNumberFormat="1" applyFont="1" applyFill="1" applyBorder="1" applyAlignment="1" applyProtection="1">
      <alignment horizontal="center" vertical="center"/>
    </xf>
    <xf numFmtId="164" fontId="16" fillId="3" borderId="47" xfId="7" applyNumberFormat="1" applyFont="1" applyFill="1" applyBorder="1" applyAlignment="1" applyProtection="1">
      <alignment horizontal="center" vertical="center"/>
    </xf>
    <xf numFmtId="0" fontId="17" fillId="0" borderId="19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64" xfId="7" applyFont="1" applyBorder="1" applyAlignment="1" applyProtection="1">
      <alignment horizontal="center" vertical="center"/>
      <protection hidden="1"/>
    </xf>
    <xf numFmtId="0" fontId="9" fillId="2" borderId="54" xfId="7" applyFont="1" applyFill="1" applyBorder="1" applyAlignment="1">
      <alignment horizontal="center" vertical="center"/>
    </xf>
    <xf numFmtId="0" fontId="11" fillId="0" borderId="66" xfId="7" applyFont="1" applyBorder="1" applyAlignment="1" applyProtection="1">
      <alignment horizontal="center" vertical="center"/>
      <protection hidden="1"/>
    </xf>
    <xf numFmtId="0" fontId="11" fillId="0" borderId="67" xfId="7" applyFont="1" applyBorder="1" applyAlignment="1" applyProtection="1">
      <alignment horizontal="center" vertical="center"/>
      <protection hidden="1"/>
    </xf>
    <xf numFmtId="0" fontId="11" fillId="0" borderId="68" xfId="7" applyFont="1" applyBorder="1" applyAlignment="1" applyProtection="1">
      <alignment horizontal="center" vertical="center"/>
      <protection hidden="1"/>
    </xf>
    <xf numFmtId="10" fontId="15" fillId="0" borderId="46" xfId="7" applyNumberFormat="1" applyFont="1" applyFill="1" applyBorder="1" applyAlignment="1" applyProtection="1">
      <alignment horizontal="center" vertical="center"/>
    </xf>
    <xf numFmtId="10" fontId="16" fillId="3" borderId="46" xfId="7" applyNumberFormat="1" applyFont="1" applyFill="1" applyBorder="1" applyAlignment="1" applyProtection="1">
      <alignment horizontal="center" vertical="center"/>
    </xf>
    <xf numFmtId="10" fontId="16" fillId="3" borderId="47" xfId="7" applyNumberFormat="1" applyFont="1" applyFill="1" applyBorder="1" applyAlignment="1" applyProtection="1">
      <alignment horizontal="center" vertical="center"/>
    </xf>
    <xf numFmtId="164" fontId="15" fillId="0" borderId="62" xfId="7" applyNumberFormat="1" applyFont="1" applyFill="1" applyBorder="1" applyAlignment="1" applyProtection="1">
      <alignment horizontal="center" vertical="center"/>
    </xf>
    <xf numFmtId="164" fontId="15" fillId="0" borderId="69" xfId="7" applyNumberFormat="1" applyFont="1" applyFill="1" applyBorder="1" applyAlignment="1" applyProtection="1">
      <alignment horizontal="center" vertical="center"/>
    </xf>
    <xf numFmtId="164" fontId="15" fillId="0" borderId="57" xfId="7" applyNumberFormat="1" applyFont="1" applyFill="1" applyBorder="1" applyAlignment="1" applyProtection="1">
      <alignment horizontal="center" vertical="center"/>
    </xf>
    <xf numFmtId="164" fontId="15" fillId="0" borderId="46" xfId="7" applyNumberFormat="1" applyFont="1" applyFill="1" applyBorder="1" applyAlignment="1" applyProtection="1">
      <alignment horizontal="center" vertical="center"/>
    </xf>
    <xf numFmtId="1" fontId="15" fillId="0" borderId="46" xfId="7" applyNumberFormat="1" applyFont="1" applyFill="1" applyBorder="1" applyAlignment="1" applyProtection="1">
      <alignment horizontal="center" vertical="center"/>
    </xf>
    <xf numFmtId="1" fontId="16" fillId="3" borderId="62" xfId="7" applyNumberFormat="1" applyFont="1" applyFill="1" applyBorder="1" applyAlignment="1" applyProtection="1">
      <alignment horizontal="center" vertical="center"/>
    </xf>
    <xf numFmtId="1" fontId="16" fillId="3" borderId="63" xfId="7" applyNumberFormat="1" applyFont="1" applyFill="1" applyBorder="1" applyAlignment="1" applyProtection="1">
      <alignment horizontal="center" vertical="center"/>
    </xf>
    <xf numFmtId="1" fontId="16" fillId="3" borderId="57" xfId="7" applyNumberFormat="1" applyFont="1" applyFill="1" applyBorder="1" applyAlignment="1" applyProtection="1">
      <alignment horizontal="center" vertical="center"/>
    </xf>
    <xf numFmtId="1" fontId="16" fillId="3" borderId="47" xfId="7" applyNumberFormat="1" applyFont="1" applyFill="1" applyBorder="1" applyAlignment="1" applyProtection="1">
      <alignment horizontal="center" vertical="center"/>
    </xf>
    <xf numFmtId="0" fontId="6" fillId="0" borderId="19" xfId="7" applyFont="1" applyBorder="1" applyAlignment="1" applyProtection="1">
      <alignment horizontal="center" vertical="center"/>
      <protection hidden="1"/>
    </xf>
    <xf numFmtId="10" fontId="16" fillId="3" borderId="57" xfId="7" applyNumberFormat="1" applyFont="1" applyFill="1" applyBorder="1" applyAlignment="1" applyProtection="1">
      <alignment horizontal="center" vertical="center"/>
    </xf>
    <xf numFmtId="10" fontId="15" fillId="0" borderId="59" xfId="7" applyNumberFormat="1" applyFont="1" applyFill="1" applyBorder="1" applyAlignment="1" applyProtection="1">
      <alignment horizontal="center" vertical="center"/>
    </xf>
    <xf numFmtId="10" fontId="16" fillId="3" borderId="71" xfId="7" applyNumberFormat="1" applyFont="1" applyFill="1" applyBorder="1" applyAlignment="1" applyProtection="1">
      <alignment horizontal="center" vertical="center"/>
    </xf>
    <xf numFmtId="10" fontId="16" fillId="3" borderId="60" xfId="7" applyNumberFormat="1" applyFont="1" applyFill="1" applyBorder="1" applyAlignment="1" applyProtection="1">
      <alignment horizontal="center" vertical="center"/>
    </xf>
    <xf numFmtId="0" fontId="6" fillId="0" borderId="11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72" xfId="7" applyFont="1" applyBorder="1" applyAlignment="1" applyProtection="1">
      <alignment horizontal="center" vertical="center"/>
      <protection hidden="1"/>
    </xf>
    <xf numFmtId="170" fontId="16" fillId="3" borderId="57" xfId="7" applyNumberFormat="1" applyFont="1" applyFill="1" applyBorder="1" applyAlignment="1" applyProtection="1">
      <alignment horizontal="center" vertical="center"/>
    </xf>
    <xf numFmtId="170" fontId="16" fillId="3" borderId="47" xfId="7" applyNumberFormat="1" applyFont="1" applyFill="1" applyBorder="1" applyAlignment="1" applyProtection="1">
      <alignment horizontal="center" vertical="center"/>
    </xf>
    <xf numFmtId="0" fontId="6" fillId="0" borderId="25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7" xfId="7" applyFont="1" applyBorder="1" applyAlignment="1">
      <alignment horizontal="center" vertical="center" wrapText="1"/>
    </xf>
    <xf numFmtId="0" fontId="7" fillId="0" borderId="42" xfId="7" applyFont="1" applyBorder="1" applyAlignment="1">
      <alignment horizontal="center" vertical="center" wrapText="1"/>
    </xf>
    <xf numFmtId="0" fontId="7" fillId="0" borderId="78" xfId="7" applyFont="1" applyBorder="1" applyAlignment="1">
      <alignment horizontal="center" vertical="center" wrapText="1"/>
    </xf>
    <xf numFmtId="0" fontId="7" fillId="2" borderId="79" xfId="7" applyFont="1" applyFill="1" applyBorder="1" applyAlignment="1">
      <alignment horizontal="left"/>
    </xf>
    <xf numFmtId="0" fontId="7" fillId="2" borderId="75" xfId="7" applyFont="1" applyFill="1" applyBorder="1" applyAlignment="1">
      <alignment horizontal="left"/>
    </xf>
    <xf numFmtId="0" fontId="14" fillId="2" borderId="75" xfId="7" applyFont="1" applyFill="1" applyBorder="1" applyAlignment="1">
      <alignment horizontal="center" vertical="center"/>
    </xf>
    <xf numFmtId="0" fontId="14" fillId="2" borderId="75" xfId="7" applyFont="1" applyFill="1" applyBorder="1" applyAlignment="1">
      <alignment horizontal="center" vertical="center" wrapText="1"/>
    </xf>
    <xf numFmtId="0" fontId="14" fillId="2" borderId="80" xfId="7" applyFont="1" applyFill="1" applyBorder="1" applyAlignment="1">
      <alignment horizontal="center" vertical="center" wrapText="1"/>
    </xf>
    <xf numFmtId="0" fontId="10" fillId="0" borderId="81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74" xfId="7" applyFont="1" applyBorder="1" applyAlignment="1" applyProtection="1">
      <alignment horizontal="center" vertical="center" wrapText="1"/>
      <protection locked="0"/>
    </xf>
    <xf numFmtId="0" fontId="10" fillId="0" borderId="55" xfId="7" applyFont="1" applyBorder="1" applyAlignment="1" applyProtection="1">
      <alignment horizontal="center" vertical="center" wrapText="1"/>
      <protection locked="0"/>
    </xf>
    <xf numFmtId="0" fontId="10" fillId="0" borderId="46" xfId="7" applyFont="1" applyBorder="1" applyAlignment="1" applyProtection="1">
      <alignment horizontal="center" vertical="center" wrapText="1"/>
      <protection locked="0"/>
    </xf>
    <xf numFmtId="3" fontId="10" fillId="0" borderId="56" xfId="7" applyNumberFormat="1" applyFont="1" applyBorder="1" applyAlignment="1" applyProtection="1">
      <alignment horizontal="center" vertical="center" wrapText="1"/>
      <protection locked="0"/>
    </xf>
    <xf numFmtId="3" fontId="10" fillId="0" borderId="57" xfId="7" applyNumberFormat="1" applyFont="1" applyBorder="1" applyAlignment="1" applyProtection="1">
      <alignment horizontal="center" vertical="center" wrapText="1"/>
      <protection locked="0"/>
    </xf>
    <xf numFmtId="3" fontId="10" fillId="0" borderId="46" xfId="7" applyNumberFormat="1" applyFont="1" applyBorder="1" applyAlignment="1" applyProtection="1">
      <alignment horizontal="center" vertical="center" wrapText="1"/>
      <protection locked="0"/>
    </xf>
    <xf numFmtId="3" fontId="10" fillId="3" borderId="46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7" xfId="7" applyNumberFormat="1" applyFont="1" applyFill="1" applyBorder="1" applyAlignment="1" applyProtection="1">
      <alignment horizontal="center" vertical="center" wrapText="1"/>
      <protection locked="0"/>
    </xf>
    <xf numFmtId="0" fontId="14" fillId="2" borderId="76" xfId="7" applyFont="1" applyFill="1" applyBorder="1" applyAlignment="1">
      <alignment horizontal="center" vertical="center"/>
    </xf>
    <xf numFmtId="0" fontId="6" fillId="0" borderId="82" xfId="7" applyFont="1" applyFill="1" applyBorder="1" applyAlignment="1">
      <alignment horizontal="left"/>
    </xf>
    <xf numFmtId="0" fontId="6" fillId="0" borderId="69" xfId="7" applyFont="1" applyFill="1" applyBorder="1" applyAlignment="1">
      <alignment horizontal="left"/>
    </xf>
    <xf numFmtId="3" fontId="10" fillId="0" borderId="83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4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69" xfId="7" applyNumberFormat="1" applyFont="1" applyFill="1" applyBorder="1" applyAlignment="1" applyProtection="1">
      <alignment horizontal="center" vertical="center" wrapText="1"/>
      <protection locked="0"/>
    </xf>
    <xf numFmtId="3" fontId="11" fillId="8" borderId="69" xfId="7" applyNumberFormat="1" applyFont="1" applyFill="1" applyBorder="1" applyAlignment="1" applyProtection="1">
      <alignment horizontal="center" vertical="center" wrapText="1"/>
      <protection locked="0"/>
    </xf>
    <xf numFmtId="3" fontId="11" fillId="8" borderId="63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7" applyFont="1" applyFill="1" applyBorder="1" applyAlignment="1">
      <alignment horizontal="center"/>
    </xf>
    <xf numFmtId="0" fontId="6" fillId="0" borderId="69" xfId="7" applyFont="1" applyFill="1" applyBorder="1" applyAlignment="1">
      <alignment horizontal="center"/>
    </xf>
    <xf numFmtId="3" fontId="10" fillId="0" borderId="69" xfId="7" applyNumberFormat="1" applyFont="1" applyBorder="1" applyAlignment="1" applyProtection="1">
      <alignment horizontal="center" vertical="center" wrapText="1"/>
      <protection locked="0"/>
    </xf>
    <xf numFmtId="3" fontId="10" fillId="0" borderId="73" xfId="7" applyNumberFormat="1" applyFont="1" applyBorder="1" applyAlignment="1" applyProtection="1">
      <alignment horizontal="center" vertical="center" wrapText="1"/>
      <protection locked="0"/>
    </xf>
    <xf numFmtId="0" fontId="10" fillId="0" borderId="46" xfId="7" applyFont="1" applyFill="1" applyBorder="1" applyAlignment="1" applyProtection="1">
      <alignment horizontal="center" vertical="center" wrapText="1"/>
      <protection hidden="1"/>
    </xf>
    <xf numFmtId="1" fontId="14" fillId="2" borderId="75" xfId="7" applyNumberFormat="1" applyFont="1" applyFill="1" applyBorder="1" applyAlignment="1" applyProtection="1">
      <alignment horizontal="center" vertical="center" wrapText="1"/>
      <protection locked="0"/>
    </xf>
    <xf numFmtId="1" fontId="14" fillId="2" borderId="80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82" xfId="7" applyFont="1" applyBorder="1" applyAlignment="1" applyProtection="1">
      <alignment horizontal="center" vertical="center" wrapText="1"/>
      <protection locked="0"/>
    </xf>
    <xf numFmtId="0" fontId="10" fillId="0" borderId="69" xfId="7" applyFont="1" applyBorder="1" applyAlignment="1" applyProtection="1">
      <alignment horizontal="center" vertical="center" wrapText="1"/>
      <protection locked="0"/>
    </xf>
    <xf numFmtId="0" fontId="10" fillId="0" borderId="69" xfId="7" applyFont="1" applyFill="1" applyBorder="1" applyAlignment="1" applyProtection="1">
      <alignment horizontal="center" vertical="center" wrapText="1"/>
      <protection hidden="1"/>
    </xf>
    <xf numFmtId="3" fontId="10" fillId="0" borderId="83" xfId="7" applyNumberFormat="1" applyFont="1" applyBorder="1" applyAlignment="1" applyProtection="1">
      <alignment horizontal="center" vertical="center" wrapText="1"/>
      <protection locked="0"/>
    </xf>
    <xf numFmtId="3" fontId="10" fillId="0" borderId="84" xfId="7" applyNumberFormat="1" applyFont="1" applyBorder="1" applyAlignment="1" applyProtection="1">
      <alignment horizontal="center" vertical="center" wrapText="1"/>
      <protection locked="0"/>
    </xf>
    <xf numFmtId="3" fontId="10" fillId="3" borderId="69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3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79" xfId="7" applyFont="1" applyFill="1" applyBorder="1" applyAlignment="1" applyProtection="1">
      <alignment horizontal="left" vertical="center" wrapText="1"/>
      <protection locked="0"/>
    </xf>
    <xf numFmtId="0" fontId="7" fillId="2" borderId="75" xfId="7" applyFont="1" applyFill="1" applyBorder="1" applyAlignment="1" applyProtection="1">
      <alignment horizontal="left" vertical="center" wrapText="1"/>
      <protection locked="0"/>
    </xf>
    <xf numFmtId="0" fontId="10" fillId="0" borderId="73" xfId="7" applyFont="1" applyFill="1" applyBorder="1" applyAlignment="1" applyProtection="1">
      <alignment horizontal="center" vertical="center" wrapText="1"/>
      <protection hidden="1"/>
    </xf>
    <xf numFmtId="3" fontId="10" fillId="0" borderId="85" xfId="7" applyNumberFormat="1" applyFont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Border="1" applyAlignment="1" applyProtection="1">
      <alignment horizontal="center" vertical="center" wrapText="1"/>
      <protection locked="0"/>
    </xf>
    <xf numFmtId="3" fontId="10" fillId="3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74" xfId="7" applyNumberFormat="1" applyFont="1" applyFill="1" applyBorder="1" applyAlignment="1" applyProtection="1">
      <alignment horizontal="center" vertical="center" wrapText="1"/>
      <protection locked="0"/>
    </xf>
    <xf numFmtId="17" fontId="10" fillId="0" borderId="46" xfId="7" applyNumberFormat="1" applyFont="1" applyFill="1" applyBorder="1" applyAlignment="1" applyProtection="1">
      <alignment horizontal="center" vertical="center" wrapText="1"/>
      <protection hidden="1"/>
    </xf>
    <xf numFmtId="0" fontId="7" fillId="2" borderId="5" xfId="7" applyFont="1" applyFill="1" applyBorder="1" applyAlignment="1">
      <alignment horizontal="center" vertical="center"/>
    </xf>
    <xf numFmtId="0" fontId="7" fillId="2" borderId="88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9" fillId="2" borderId="89" xfId="7" applyFont="1" applyFill="1" applyBorder="1" applyAlignment="1">
      <alignment horizontal="center" vertical="center"/>
    </xf>
    <xf numFmtId="0" fontId="9" fillId="2" borderId="90" xfId="7" applyFont="1" applyFill="1" applyBorder="1" applyAlignment="1">
      <alignment horizontal="center" vertical="center"/>
    </xf>
    <xf numFmtId="0" fontId="7" fillId="3" borderId="91" xfId="7" applyFont="1" applyFill="1" applyBorder="1" applyAlignment="1">
      <alignment horizontal="center"/>
    </xf>
    <xf numFmtId="0" fontId="7" fillId="3" borderId="92" xfId="7" applyFont="1" applyFill="1" applyBorder="1" applyAlignment="1">
      <alignment horizontal="center"/>
    </xf>
    <xf numFmtId="0" fontId="7" fillId="3" borderId="93" xfId="7" applyFont="1" applyFill="1" applyBorder="1" applyAlignment="1">
      <alignment horizontal="center"/>
    </xf>
    <xf numFmtId="0" fontId="7" fillId="2" borderId="82" xfId="7" applyFont="1" applyFill="1" applyBorder="1" applyAlignment="1" applyProtection="1">
      <alignment horizontal="left" vertical="center" wrapText="1"/>
      <protection locked="0"/>
    </xf>
    <xf numFmtId="0" fontId="7" fillId="2" borderId="69" xfId="7" applyFont="1" applyFill="1" applyBorder="1" applyAlignment="1" applyProtection="1">
      <alignment horizontal="left" vertical="center" wrapText="1"/>
      <protection locked="0"/>
    </xf>
    <xf numFmtId="3" fontId="10" fillId="8" borderId="69" xfId="7" applyNumberFormat="1" applyFont="1" applyFill="1" applyBorder="1" applyAlignment="1" applyProtection="1">
      <alignment horizontal="center" vertical="center" wrapText="1"/>
      <protection locked="0"/>
    </xf>
    <xf numFmtId="3" fontId="10" fillId="8" borderId="63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5" xfId="7" applyFont="1" applyFill="1" applyBorder="1" applyAlignment="1">
      <alignment horizontal="center"/>
    </xf>
    <xf numFmtId="0" fontId="6" fillId="0" borderId="46" xfId="7" applyFont="1" applyFill="1" applyBorder="1" applyAlignment="1">
      <alignment horizontal="center"/>
    </xf>
    <xf numFmtId="0" fontId="6" fillId="0" borderId="61" xfId="7" applyFont="1" applyFill="1" applyBorder="1" applyAlignment="1">
      <alignment horizontal="center"/>
    </xf>
    <xf numFmtId="0" fontId="6" fillId="0" borderId="59" xfId="7" applyFont="1" applyFill="1" applyBorder="1" applyAlignment="1">
      <alignment horizontal="center"/>
    </xf>
    <xf numFmtId="3" fontId="10" fillId="3" borderId="59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0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5" xfId="7" applyFont="1" applyFill="1" applyBorder="1" applyAlignment="1" applyProtection="1">
      <alignment horizontal="left" vertical="center" wrapText="1"/>
      <protection locked="0"/>
    </xf>
    <xf numFmtId="0" fontId="7" fillId="2" borderId="46" xfId="7" applyFont="1" applyFill="1" applyBorder="1" applyAlignment="1" applyProtection="1">
      <alignment horizontal="left" vertical="center" wrapText="1"/>
      <protection locked="0"/>
    </xf>
    <xf numFmtId="0" fontId="7" fillId="2" borderId="47" xfId="7" applyFont="1" applyFill="1" applyBorder="1" applyAlignment="1" applyProtection="1">
      <alignment horizontal="left" vertical="center" wrapText="1"/>
      <protection locked="0"/>
    </xf>
    <xf numFmtId="0" fontId="6" fillId="0" borderId="45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57" xfId="7" applyFont="1" applyFill="1" applyBorder="1" applyAlignment="1">
      <alignment horizontal="center"/>
    </xf>
    <xf numFmtId="0" fontId="6" fillId="0" borderId="65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62" xfId="7" applyFont="1" applyFill="1" applyBorder="1" applyAlignment="1">
      <alignment horizontal="center"/>
    </xf>
    <xf numFmtId="1" fontId="14" fillId="2" borderId="94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7" applyFont="1" applyFill="1" applyBorder="1" applyAlignment="1">
      <alignment horizontal="center"/>
    </xf>
    <xf numFmtId="0" fontId="6" fillId="0" borderId="96" xfId="7" applyFont="1" applyFill="1" applyBorder="1" applyAlignment="1">
      <alignment horizontal="center"/>
    </xf>
    <xf numFmtId="0" fontId="6" fillId="0" borderId="83" xfId="7" applyFont="1" applyFill="1" applyBorder="1" applyAlignment="1">
      <alignment horizontal="center"/>
    </xf>
    <xf numFmtId="0" fontId="6" fillId="0" borderId="95" xfId="7" applyFont="1" applyFill="1" applyBorder="1" applyAlignment="1">
      <alignment horizontal="center"/>
    </xf>
    <xf numFmtId="0" fontId="6" fillId="0" borderId="73" xfId="7" applyFont="1" applyFill="1" applyBorder="1" applyAlignment="1">
      <alignment horizontal="center"/>
    </xf>
    <xf numFmtId="0" fontId="6" fillId="0" borderId="85" xfId="7" applyFont="1" applyFill="1" applyBorder="1" applyAlignment="1">
      <alignment horizontal="center"/>
    </xf>
    <xf numFmtId="0" fontId="6" fillId="0" borderId="86" xfId="7" applyFont="1" applyFill="1" applyBorder="1" applyAlignment="1">
      <alignment horizontal="center"/>
    </xf>
    <xf numFmtId="4" fontId="6" fillId="8" borderId="88" xfId="7" applyNumberFormat="1" applyFont="1" applyFill="1" applyBorder="1" applyAlignment="1">
      <alignment horizontal="center"/>
    </xf>
    <xf numFmtId="0" fontId="6" fillId="8" borderId="97" xfId="7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6" fillId="0" borderId="58" xfId="7" applyFont="1" applyFill="1" applyBorder="1" applyAlignment="1">
      <alignment horizontal="center"/>
    </xf>
    <xf numFmtId="0" fontId="6" fillId="0" borderId="10" xfId="7" applyFont="1" applyFill="1" applyBorder="1" applyAlignment="1">
      <alignment horizontal="center"/>
    </xf>
    <xf numFmtId="0" fontId="6" fillId="0" borderId="67" xfId="7" applyFont="1" applyFill="1" applyBorder="1" applyAlignment="1">
      <alignment horizontal="center"/>
    </xf>
    <xf numFmtId="0" fontId="6" fillId="0" borderId="68" xfId="7" applyFont="1" applyFill="1" applyBorder="1" applyAlignment="1">
      <alignment horizontal="center"/>
    </xf>
    <xf numFmtId="0" fontId="6" fillId="0" borderId="34" xfId="7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11" fillId="2" borderId="31" xfId="7" applyFont="1" applyFill="1" applyBorder="1" applyAlignment="1" applyProtection="1">
      <alignment horizontal="left" vertical="center"/>
      <protection hidden="1"/>
    </xf>
    <xf numFmtId="0" fontId="11" fillId="2" borderId="17" xfId="7" applyFont="1" applyFill="1" applyBorder="1" applyAlignment="1" applyProtection="1">
      <alignment horizontal="left" vertical="center"/>
      <protection hidden="1"/>
    </xf>
    <xf numFmtId="0" fontId="7" fillId="3" borderId="30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7" fillId="3" borderId="14" xfId="7" applyFont="1" applyFill="1" applyBorder="1" applyAlignment="1">
      <alignment horizontal="center"/>
    </xf>
    <xf numFmtId="0" fontId="7" fillId="2" borderId="21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6" fillId="2" borderId="21" xfId="7" applyFont="1" applyFill="1" applyBorder="1" applyAlignment="1" applyProtection="1">
      <alignment horizontal="center" vertical="center"/>
      <protection hidden="1"/>
    </xf>
    <xf numFmtId="0" fontId="6" fillId="2" borderId="15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>
      <alignment horizontal="center" vertical="center"/>
    </xf>
    <xf numFmtId="0" fontId="6" fillId="0" borderId="28" xfId="7" applyFont="1" applyBorder="1" applyAlignment="1">
      <alignment horizontal="center"/>
    </xf>
    <xf numFmtId="0" fontId="6" fillId="0" borderId="29" xfId="7" applyFont="1" applyBorder="1" applyAlignment="1">
      <alignment horizontal="center"/>
    </xf>
    <xf numFmtId="0" fontId="7" fillId="0" borderId="30" xfId="7" applyFont="1" applyBorder="1" applyAlignment="1">
      <alignment horizontal="center" vertical="center" wrapText="1"/>
    </xf>
    <xf numFmtId="0" fontId="7" fillId="0" borderId="13" xfId="7" applyFont="1" applyBorder="1" applyAlignment="1">
      <alignment horizontal="center" vertical="center" wrapText="1"/>
    </xf>
    <xf numFmtId="0" fontId="7" fillId="0" borderId="14" xfId="7" applyFont="1" applyBorder="1" applyAlignment="1">
      <alignment horizontal="center" vertical="center" wrapText="1"/>
    </xf>
    <xf numFmtId="0" fontId="7" fillId="3" borderId="21" xfId="7" applyFont="1" applyFill="1" applyBorder="1" applyAlignment="1">
      <alignment horizontal="center"/>
    </xf>
    <xf numFmtId="0" fontId="7" fillId="3" borderId="15" xfId="7" applyFont="1" applyFill="1" applyBorder="1" applyAlignment="1">
      <alignment horizontal="center"/>
    </xf>
    <xf numFmtId="0" fontId="7" fillId="3" borderId="16" xfId="7" applyFont="1" applyFill="1" applyBorder="1" applyAlignment="1">
      <alignment horizontal="center"/>
    </xf>
    <xf numFmtId="0" fontId="14" fillId="2" borderId="21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21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4" fillId="2" borderId="16" xfId="7" applyFont="1" applyFill="1" applyBorder="1" applyAlignment="1">
      <alignment horizontal="center" vertical="center"/>
    </xf>
    <xf numFmtId="0" fontId="10" fillId="0" borderId="21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 wrapText="1"/>
      <protection hidden="1"/>
    </xf>
    <xf numFmtId="0" fontId="10" fillId="0" borderId="21" xfId="7" applyFont="1" applyFill="1" applyBorder="1" applyAlignment="1" applyProtection="1">
      <alignment horizontal="left" vertical="center"/>
      <protection hidden="1"/>
    </xf>
    <xf numFmtId="0" fontId="10" fillId="0" borderId="15" xfId="7" applyFont="1" applyFill="1" applyBorder="1" applyAlignment="1" applyProtection="1">
      <alignment horizontal="left" vertical="center"/>
      <protection hidden="1"/>
    </xf>
    <xf numFmtId="0" fontId="11" fillId="2" borderId="21" xfId="7" applyFont="1" applyFill="1" applyBorder="1" applyAlignment="1" applyProtection="1">
      <alignment horizontal="left" vertical="center"/>
      <protection hidden="1"/>
    </xf>
    <xf numFmtId="0" fontId="11" fillId="2" borderId="15" xfId="7" applyFont="1" applyFill="1" applyBorder="1" applyAlignment="1" applyProtection="1">
      <alignment horizontal="left" vertical="center"/>
      <protection hidden="1"/>
    </xf>
    <xf numFmtId="0" fontId="7" fillId="2" borderId="21" xfId="7" applyFont="1" applyFill="1" applyBorder="1" applyAlignment="1">
      <alignment horizontal="center"/>
    </xf>
    <xf numFmtId="0" fontId="7" fillId="2" borderId="15" xfId="7" applyFont="1" applyFill="1" applyBorder="1" applyAlignment="1">
      <alignment horizontal="center"/>
    </xf>
    <xf numFmtId="170" fontId="9" fillId="3" borderId="15" xfId="7" applyNumberFormat="1" applyFont="1" applyFill="1" applyBorder="1" applyAlignment="1" applyProtection="1">
      <alignment horizontal="center" vertical="center"/>
      <protection locked="0"/>
    </xf>
    <xf numFmtId="170" fontId="9" fillId="3" borderId="16" xfId="7" applyNumberFormat="1" applyFont="1" applyFill="1" applyBorder="1" applyAlignment="1" applyProtection="1">
      <alignment horizontal="center" vertical="center"/>
      <protection locked="0"/>
    </xf>
    <xf numFmtId="170" fontId="9" fillId="0" borderId="7" xfId="7" applyNumberFormat="1" applyFont="1" applyFill="1" applyBorder="1" applyAlignment="1" applyProtection="1">
      <alignment horizontal="center" vertical="center"/>
      <protection locked="0"/>
    </xf>
    <xf numFmtId="170" fontId="9" fillId="0" borderId="98" xfId="7" applyNumberFormat="1" applyFont="1" applyFill="1" applyBorder="1" applyAlignment="1" applyProtection="1">
      <alignment horizontal="center" vertical="center"/>
      <protection locked="0"/>
    </xf>
    <xf numFmtId="0" fontId="10" fillId="0" borderId="31" xfId="7" applyFont="1" applyFill="1" applyBorder="1" applyAlignment="1" applyProtection="1">
      <alignment horizontal="left" vertical="center" wrapText="1"/>
      <protection hidden="1"/>
    </xf>
    <xf numFmtId="0" fontId="10" fillId="0" borderId="17" xfId="7" applyFont="1" applyFill="1" applyBorder="1" applyAlignment="1" applyProtection="1">
      <alignment horizontal="left" vertical="center" wrapText="1"/>
      <protection hidden="1"/>
    </xf>
    <xf numFmtId="170" fontId="9" fillId="0" borderId="3" xfId="7" applyNumberFormat="1" applyFont="1" applyFill="1" applyBorder="1" applyAlignment="1" applyProtection="1">
      <alignment horizontal="center" vertical="center"/>
      <protection locked="0"/>
    </xf>
    <xf numFmtId="170" fontId="9" fillId="0" borderId="97" xfId="7" applyNumberFormat="1" applyFont="1" applyFill="1" applyBorder="1" applyAlignment="1" applyProtection="1">
      <alignment horizontal="center" vertical="center"/>
      <protection locked="0"/>
    </xf>
    <xf numFmtId="170" fontId="9" fillId="0" borderId="17" xfId="7" applyNumberFormat="1" applyFont="1" applyFill="1" applyBorder="1" applyAlignment="1" applyProtection="1">
      <alignment horizontal="center" vertical="center"/>
      <protection locked="0"/>
    </xf>
    <xf numFmtId="170" fontId="9" fillId="0" borderId="18" xfId="7" applyNumberFormat="1" applyFont="1" applyFill="1" applyBorder="1" applyAlignment="1" applyProtection="1">
      <alignment horizontal="center" vertical="center"/>
      <protection locked="0"/>
    </xf>
    <xf numFmtId="0" fontId="11" fillId="0" borderId="21" xfId="7" applyFont="1" applyBorder="1" applyAlignment="1" applyProtection="1">
      <alignment horizontal="center" vertical="center"/>
      <protection hidden="1"/>
    </xf>
    <xf numFmtId="0" fontId="11" fillId="0" borderId="15" xfId="7" applyFont="1" applyBorder="1" applyAlignment="1" applyProtection="1">
      <alignment horizontal="center" vertical="center"/>
      <protection hidden="1"/>
    </xf>
    <xf numFmtId="10" fontId="15" fillId="0" borderId="15" xfId="7" applyNumberFormat="1" applyFont="1" applyFill="1" applyBorder="1" applyAlignment="1" applyProtection="1">
      <alignment horizontal="center" vertical="center"/>
    </xf>
    <xf numFmtId="170" fontId="9" fillId="3" borderId="17" xfId="7" applyNumberFormat="1" applyFont="1" applyFill="1" applyBorder="1" applyAlignment="1" applyProtection="1">
      <alignment horizontal="center" vertical="center"/>
      <protection locked="0"/>
    </xf>
    <xf numFmtId="170" fontId="9" fillId="3" borderId="18" xfId="7" applyNumberFormat="1" applyFont="1" applyFill="1" applyBorder="1" applyAlignment="1" applyProtection="1">
      <alignment horizontal="center" vertical="center"/>
      <protection locked="0"/>
    </xf>
    <xf numFmtId="0" fontId="7" fillId="3" borderId="21" xfId="7" applyFont="1" applyFill="1" applyBorder="1" applyAlignment="1">
      <alignment horizontal="left"/>
    </xf>
    <xf numFmtId="0" fontId="7" fillId="3" borderId="15" xfId="7" applyFont="1" applyFill="1" applyBorder="1" applyAlignment="1">
      <alignment horizontal="left"/>
    </xf>
    <xf numFmtId="0" fontId="7" fillId="3" borderId="16" xfId="7" applyFont="1" applyFill="1" applyBorder="1" applyAlignment="1">
      <alignment horizontal="left"/>
    </xf>
    <xf numFmtId="10" fontId="16" fillId="3" borderId="15" xfId="7" applyNumberFormat="1" applyFont="1" applyFill="1" applyBorder="1" applyAlignment="1" applyProtection="1">
      <alignment horizontal="center" vertical="center"/>
    </xf>
    <xf numFmtId="10" fontId="16" fillId="3" borderId="16" xfId="7" applyNumberFormat="1" applyFont="1" applyFill="1" applyBorder="1" applyAlignment="1" applyProtection="1">
      <alignment horizontal="center" vertical="center"/>
    </xf>
    <xf numFmtId="0" fontId="17" fillId="0" borderId="21" xfId="7" applyFont="1" applyBorder="1" applyAlignment="1" applyProtection="1">
      <alignment horizontal="center" vertical="center"/>
      <protection hidden="1"/>
    </xf>
    <xf numFmtId="0" fontId="6" fillId="0" borderId="15" xfId="7" applyFont="1" applyBorder="1" applyAlignment="1" applyProtection="1">
      <alignment horizontal="center" vertical="center"/>
      <protection hidden="1"/>
    </xf>
    <xf numFmtId="0" fontId="6" fillId="0" borderId="21" xfId="7" applyFont="1" applyBorder="1" applyAlignment="1" applyProtection="1">
      <alignment horizontal="center" vertical="center"/>
      <protection hidden="1"/>
    </xf>
    <xf numFmtId="0" fontId="7" fillId="3" borderId="116" xfId="7" applyFont="1" applyFill="1" applyBorder="1" applyAlignment="1">
      <alignment horizontal="left"/>
    </xf>
    <xf numFmtId="0" fontId="7" fillId="3" borderId="105" xfId="7" applyFont="1" applyFill="1" applyBorder="1" applyAlignment="1">
      <alignment horizontal="left"/>
    </xf>
    <xf numFmtId="0" fontId="7" fillId="3" borderId="117" xfId="7" applyFont="1" applyFill="1" applyBorder="1" applyAlignment="1">
      <alignment horizontal="left"/>
    </xf>
    <xf numFmtId="0" fontId="7" fillId="2" borderId="30" xfId="7" applyFont="1" applyFill="1" applyBorder="1" applyAlignment="1">
      <alignment horizontal="center"/>
    </xf>
    <xf numFmtId="0" fontId="7" fillId="2" borderId="13" xfId="7" applyFont="1" applyFill="1" applyBorder="1" applyAlignment="1">
      <alignment horizontal="center"/>
    </xf>
    <xf numFmtId="0" fontId="14" fillId="2" borderId="13" xfId="7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10" fontId="15" fillId="0" borderId="17" xfId="7" applyNumberFormat="1" applyFont="1" applyFill="1" applyBorder="1" applyAlignment="1" applyProtection="1">
      <alignment horizontal="center" vertical="center"/>
    </xf>
    <xf numFmtId="10" fontId="16" fillId="3" borderId="17" xfId="7" applyNumberFormat="1" applyFont="1" applyFill="1" applyBorder="1" applyAlignment="1" applyProtection="1">
      <alignment horizontal="center" vertical="center"/>
    </xf>
    <xf numFmtId="10" fontId="16" fillId="3" borderId="18" xfId="7" applyNumberFormat="1" applyFont="1" applyFill="1" applyBorder="1" applyAlignment="1" applyProtection="1">
      <alignment horizontal="center" vertical="center"/>
    </xf>
    <xf numFmtId="0" fontId="6" fillId="0" borderId="31" xfId="7" applyFont="1" applyBorder="1" applyAlignment="1" applyProtection="1">
      <alignment horizontal="center" vertical="center"/>
      <protection hidden="1"/>
    </xf>
    <xf numFmtId="0" fontId="6" fillId="0" borderId="17" xfId="7" applyFont="1" applyBorder="1" applyAlignment="1" applyProtection="1">
      <alignment horizontal="center" vertical="center"/>
      <protection hidden="1"/>
    </xf>
    <xf numFmtId="0" fontId="7" fillId="3" borderId="114" xfId="7" applyFont="1" applyFill="1" applyBorder="1" applyAlignment="1">
      <alignment horizontal="left"/>
    </xf>
    <xf numFmtId="0" fontId="7" fillId="3" borderId="118" xfId="7" applyFont="1" applyFill="1" applyBorder="1" applyAlignment="1">
      <alignment horizontal="left"/>
    </xf>
    <xf numFmtId="0" fontId="7" fillId="3" borderId="119" xfId="7" applyFont="1" applyFill="1" applyBorder="1" applyAlignment="1">
      <alignment horizontal="left"/>
    </xf>
    <xf numFmtId="170" fontId="15" fillId="0" borderId="15" xfId="7" applyNumberFormat="1" applyFont="1" applyFill="1" applyBorder="1" applyAlignment="1" applyProtection="1">
      <alignment horizontal="center" vertical="center"/>
    </xf>
    <xf numFmtId="170" fontId="16" fillId="3" borderId="2" xfId="7" applyNumberFormat="1" applyFont="1" applyFill="1" applyBorder="1" applyAlignment="1" applyProtection="1">
      <alignment horizontal="center" vertical="center"/>
    </xf>
    <xf numFmtId="170" fontId="16" fillId="3" borderId="16" xfId="7" applyNumberFormat="1" applyFont="1" applyFill="1" applyBorder="1" applyAlignment="1" applyProtection="1">
      <alignment horizontal="center" vertical="center"/>
    </xf>
    <xf numFmtId="170" fontId="16" fillId="3" borderId="42" xfId="7" applyNumberFormat="1" applyFont="1" applyFill="1" applyBorder="1" applyAlignment="1" applyProtection="1">
      <alignment horizontal="center" vertical="center"/>
    </xf>
    <xf numFmtId="170" fontId="16" fillId="3" borderId="43" xfId="7" applyNumberFormat="1" applyFont="1" applyFill="1" applyBorder="1" applyAlignment="1" applyProtection="1">
      <alignment horizontal="center" vertical="center"/>
    </xf>
    <xf numFmtId="170" fontId="16" fillId="3" borderId="0" xfId="7" applyNumberFormat="1" applyFont="1" applyFill="1" applyBorder="1" applyAlignment="1" applyProtection="1">
      <alignment horizontal="center" vertical="center"/>
    </xf>
    <xf numFmtId="170" fontId="16" fillId="3" borderId="20" xfId="7" applyNumberFormat="1" applyFont="1" applyFill="1" applyBorder="1" applyAlignment="1" applyProtection="1">
      <alignment horizontal="center" vertical="center"/>
    </xf>
    <xf numFmtId="170" fontId="16" fillId="3" borderId="107" xfId="7" applyNumberFormat="1" applyFont="1" applyFill="1" applyBorder="1" applyAlignment="1" applyProtection="1">
      <alignment horizontal="center" vertical="center"/>
    </xf>
    <xf numFmtId="170" fontId="16" fillId="3" borderId="101" xfId="7" applyNumberFormat="1" applyFont="1" applyFill="1" applyBorder="1" applyAlignment="1" applyProtection="1">
      <alignment horizontal="center" vertical="center"/>
    </xf>
    <xf numFmtId="170" fontId="15" fillId="0" borderId="17" xfId="7" applyNumberFormat="1" applyFont="1" applyFill="1" applyBorder="1" applyAlignment="1" applyProtection="1">
      <alignment horizontal="center" vertical="center"/>
    </xf>
    <xf numFmtId="2" fontId="16" fillId="3" borderId="42" xfId="7" applyNumberFormat="1" applyFont="1" applyFill="1" applyBorder="1" applyAlignment="1" applyProtection="1">
      <alignment horizontal="center" vertical="center"/>
    </xf>
    <xf numFmtId="2" fontId="16" fillId="3" borderId="43" xfId="7" applyNumberFormat="1" applyFont="1" applyFill="1" applyBorder="1" applyAlignment="1" applyProtection="1">
      <alignment horizontal="center" vertical="center"/>
    </xf>
    <xf numFmtId="2" fontId="16" fillId="3" borderId="0" xfId="7" applyNumberFormat="1" applyFont="1" applyFill="1" applyBorder="1" applyAlignment="1" applyProtection="1">
      <alignment horizontal="center" vertical="center"/>
    </xf>
    <xf numFmtId="2" fontId="16" fillId="3" borderId="20" xfId="7" applyNumberFormat="1" applyFont="1" applyFill="1" applyBorder="1" applyAlignment="1" applyProtection="1">
      <alignment horizontal="center" vertical="center"/>
    </xf>
    <xf numFmtId="2" fontId="16" fillId="3" borderId="12" xfId="7" applyNumberFormat="1" applyFont="1" applyFill="1" applyBorder="1" applyAlignment="1" applyProtection="1">
      <alignment horizontal="center" vertical="center"/>
    </xf>
    <xf numFmtId="2" fontId="16" fillId="3" borderId="120" xfId="7" applyNumberFormat="1" applyFont="1" applyFill="1" applyBorder="1" applyAlignment="1" applyProtection="1">
      <alignment horizontal="center" vertical="center"/>
    </xf>
    <xf numFmtId="0" fontId="10" fillId="0" borderId="31" xfId="7" applyFont="1" applyBorder="1" applyAlignment="1" applyProtection="1">
      <alignment horizontal="center" vertical="center"/>
      <protection hidden="1"/>
    </xf>
    <xf numFmtId="0" fontId="11" fillId="0" borderId="17" xfId="7" applyFont="1" applyBorder="1" applyAlignment="1" applyProtection="1">
      <alignment horizontal="center" vertical="center"/>
      <protection hidden="1"/>
    </xf>
    <xf numFmtId="0" fontId="5" fillId="0" borderId="0" xfId="7" applyAlignment="1"/>
    <xf numFmtId="10" fontId="16" fillId="3" borderId="77" xfId="7" applyNumberFormat="1" applyFont="1" applyFill="1" applyBorder="1" applyAlignment="1" applyProtection="1">
      <alignment horizontal="center" vertical="center"/>
    </xf>
    <xf numFmtId="10" fontId="16" fillId="3" borderId="43" xfId="7" applyNumberFormat="1" applyFont="1" applyFill="1" applyBorder="1" applyAlignment="1" applyProtection="1">
      <alignment horizontal="center" vertical="center"/>
    </xf>
    <xf numFmtId="10" fontId="16" fillId="3" borderId="99" xfId="7" applyNumberFormat="1" applyFont="1" applyFill="1" applyBorder="1" applyAlignment="1" applyProtection="1">
      <alignment horizontal="center" vertical="center"/>
    </xf>
    <xf numFmtId="10" fontId="16" fillId="3" borderId="20" xfId="7" applyNumberFormat="1" applyFont="1" applyFill="1" applyBorder="1" applyAlignment="1" applyProtection="1">
      <alignment horizontal="center" vertical="center"/>
    </xf>
    <xf numFmtId="10" fontId="16" fillId="3" borderId="100" xfId="7" applyNumberFormat="1" applyFont="1" applyFill="1" applyBorder="1" applyAlignment="1" applyProtection="1">
      <alignment horizontal="center" vertical="center"/>
    </xf>
    <xf numFmtId="10" fontId="16" fillId="3" borderId="101" xfId="7" applyNumberFormat="1" applyFont="1" applyFill="1" applyBorder="1" applyAlignment="1" applyProtection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5" xfId="0" applyFill="1" applyBorder="1" applyAlignment="1">
      <alignment vertical="center" wrapText="1"/>
    </xf>
    <xf numFmtId="0" fontId="0" fillId="13" borderId="17" xfId="0" applyFill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13" borderId="15" xfId="0" applyFill="1" applyBorder="1" applyAlignment="1">
      <alignment horizontal="left" vertical="center"/>
    </xf>
    <xf numFmtId="0" fontId="0" fillId="0" borderId="106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13" borderId="15" xfId="0" applyFill="1" applyBorder="1" applyAlignment="1">
      <alignment horizontal="left" vertical="center" wrapText="1"/>
    </xf>
    <xf numFmtId="0" fontId="0" fillId="13" borderId="15" xfId="0" applyFill="1" applyBorder="1" applyAlignment="1">
      <alignment vertical="center"/>
    </xf>
    <xf numFmtId="0" fontId="20" fillId="0" borderId="0" xfId="8" applyFont="1" applyBorder="1" applyAlignment="1" applyProtection="1">
      <alignment horizontal="center" vertical="center"/>
    </xf>
    <xf numFmtId="0" fontId="10" fillId="2" borderId="25" xfId="8" applyFont="1" applyFill="1" applyBorder="1" applyAlignment="1" applyProtection="1">
      <alignment horizontal="center" vertical="center"/>
    </xf>
    <xf numFmtId="0" fontId="10" fillId="2" borderId="1" xfId="8" applyFont="1" applyFill="1" applyBorder="1" applyAlignment="1" applyProtection="1">
      <alignment horizontal="center" vertical="center"/>
    </xf>
    <xf numFmtId="0" fontId="10" fillId="2" borderId="2" xfId="8" applyFont="1" applyFill="1" applyBorder="1" applyAlignment="1" applyProtection="1">
      <alignment horizontal="center" vertical="center"/>
    </xf>
    <xf numFmtId="0" fontId="11" fillId="0" borderId="25" xfId="8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11" borderId="25" xfId="8" applyFont="1" applyFill="1" applyBorder="1" applyAlignment="1" applyProtection="1">
      <alignment horizontal="center" vertical="center" wrapText="1"/>
    </xf>
    <xf numFmtId="0" fontId="10" fillId="11" borderId="1" xfId="8" applyFont="1" applyFill="1" applyBorder="1" applyAlignment="1" applyProtection="1">
      <alignment horizontal="center" vertical="center" wrapText="1"/>
    </xf>
    <xf numFmtId="0" fontId="10" fillId="11" borderId="2" xfId="8" applyFont="1" applyFill="1" applyBorder="1" applyAlignment="1" applyProtection="1">
      <alignment horizontal="center" vertical="center" wrapText="1"/>
    </xf>
    <xf numFmtId="0" fontId="10" fillId="2" borderId="77" xfId="8" applyFont="1" applyFill="1" applyBorder="1" applyAlignment="1" applyProtection="1">
      <alignment horizontal="center" vertical="center"/>
    </xf>
    <xf numFmtId="0" fontId="10" fillId="2" borderId="42" xfId="8" applyFont="1" applyFill="1" applyBorder="1" applyAlignment="1" applyProtection="1">
      <alignment horizontal="center" vertical="center"/>
    </xf>
    <xf numFmtId="0" fontId="10" fillId="2" borderId="78" xfId="8" applyFont="1" applyFill="1" applyBorder="1" applyAlignment="1" applyProtection="1">
      <alignment horizontal="center" vertical="center"/>
    </xf>
    <xf numFmtId="0" fontId="10" fillId="2" borderId="100" xfId="8" applyFont="1" applyFill="1" applyBorder="1" applyAlignment="1" applyProtection="1">
      <alignment horizontal="center" vertical="center"/>
    </xf>
    <xf numFmtId="0" fontId="10" fillId="2" borderId="107" xfId="8" applyFont="1" applyFill="1" applyBorder="1" applyAlignment="1" applyProtection="1">
      <alignment horizontal="center" vertical="center"/>
    </xf>
    <xf numFmtId="0" fontId="10" fillId="2" borderId="103" xfId="8" applyFont="1" applyFill="1" applyBorder="1" applyAlignment="1" applyProtection="1">
      <alignment horizontal="center" vertical="center"/>
    </xf>
    <xf numFmtId="0" fontId="10" fillId="0" borderId="15" xfId="8" applyFont="1" applyFill="1" applyBorder="1" applyAlignment="1" applyProtection="1">
      <alignment horizontal="center" vertical="center" wrapText="1"/>
      <protection locked="0"/>
    </xf>
    <xf numFmtId="0" fontId="10" fillId="0" borderId="15" xfId="8" applyFont="1" applyFill="1" applyBorder="1" applyAlignment="1" applyProtection="1">
      <alignment horizontal="center" vertical="center"/>
      <protection locked="0"/>
    </xf>
    <xf numFmtId="0" fontId="11" fillId="11" borderId="77" xfId="8" applyFont="1" applyFill="1" applyBorder="1" applyAlignment="1" applyProtection="1">
      <alignment horizontal="center" vertical="center" wrapText="1"/>
    </xf>
    <xf numFmtId="0" fontId="11" fillId="11" borderId="42" xfId="8" applyFont="1" applyFill="1" applyBorder="1" applyAlignment="1" applyProtection="1">
      <alignment horizontal="center" vertical="center" wrapText="1"/>
    </xf>
    <xf numFmtId="0" fontId="19" fillId="11" borderId="42" xfId="7" applyFont="1" applyFill="1" applyBorder="1" applyAlignment="1">
      <alignment horizontal="center" vertical="center" wrapText="1"/>
    </xf>
    <xf numFmtId="0" fontId="19" fillId="11" borderId="78" xfId="7" applyFont="1" applyFill="1" applyBorder="1" applyAlignment="1">
      <alignment horizontal="center" vertical="center" wrapText="1"/>
    </xf>
    <xf numFmtId="0" fontId="19" fillId="11" borderId="100" xfId="7" applyFont="1" applyFill="1" applyBorder="1" applyAlignment="1">
      <alignment horizontal="center" vertical="center" wrapText="1"/>
    </xf>
    <xf numFmtId="0" fontId="19" fillId="11" borderId="107" xfId="7" applyFont="1" applyFill="1" applyBorder="1" applyAlignment="1">
      <alignment horizontal="center" vertical="center" wrapText="1"/>
    </xf>
    <xf numFmtId="0" fontId="19" fillId="11" borderId="103" xfId="7" applyFont="1" applyFill="1" applyBorder="1" applyAlignment="1">
      <alignment horizontal="center" vertical="center" wrapText="1"/>
    </xf>
    <xf numFmtId="0" fontId="10" fillId="10" borderId="25" xfId="8" applyFont="1" applyFill="1" applyBorder="1" applyAlignment="1" applyProtection="1">
      <alignment horizontal="center" vertical="center"/>
      <protection locked="0"/>
    </xf>
    <xf numFmtId="0" fontId="10" fillId="10" borderId="1" xfId="8" applyFont="1" applyFill="1" applyBorder="1" applyAlignment="1" applyProtection="1">
      <alignment horizontal="center" vertical="center"/>
      <protection locked="0"/>
    </xf>
    <xf numFmtId="0" fontId="10" fillId="10" borderId="2" xfId="8" applyFont="1" applyFill="1" applyBorder="1" applyAlignment="1" applyProtection="1">
      <alignment horizontal="center" vertical="center"/>
      <protection locked="0"/>
    </xf>
    <xf numFmtId="0" fontId="10" fillId="0" borderId="25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9" fillId="4" borderId="25" xfId="7" applyFont="1" applyFill="1" applyBorder="1" applyAlignment="1">
      <alignment horizontal="center" vertical="center" wrapText="1"/>
    </xf>
    <xf numFmtId="0" fontId="19" fillId="4" borderId="2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7" fillId="2" borderId="25" xfId="8" applyFont="1" applyFill="1" applyBorder="1" applyAlignment="1" applyProtection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center" wrapText="1"/>
    </xf>
    <xf numFmtId="0" fontId="7" fillId="0" borderId="25" xfId="8" applyFont="1" applyBorder="1" applyAlignment="1" applyProtection="1">
      <alignment horizontal="center" vertical="center" wrapText="1"/>
      <protection locked="0"/>
    </xf>
    <xf numFmtId="0" fontId="6" fillId="0" borderId="1" xfId="8" applyFont="1" applyBorder="1" applyAlignment="1" applyProtection="1">
      <alignment horizontal="center" vertical="center" wrapText="1"/>
      <protection locked="0"/>
    </xf>
    <xf numFmtId="0" fontId="6" fillId="0" borderId="2" xfId="8" applyFont="1" applyBorder="1" applyAlignment="1" applyProtection="1">
      <alignment horizontal="center" vertical="center" wrapText="1"/>
      <protection locked="0"/>
    </xf>
    <xf numFmtId="0" fontId="10" fillId="10" borderId="77" xfId="8" applyFont="1" applyFill="1" applyBorder="1" applyAlignment="1" applyProtection="1">
      <alignment horizontal="center" vertical="center"/>
      <protection locked="0"/>
    </xf>
    <xf numFmtId="0" fontId="10" fillId="10" borderId="42" xfId="8" applyFont="1" applyFill="1" applyBorder="1" applyAlignment="1" applyProtection="1">
      <alignment horizontal="center" vertical="center"/>
      <protection locked="0"/>
    </xf>
    <xf numFmtId="0" fontId="10" fillId="10" borderId="78" xfId="8" applyFont="1" applyFill="1" applyBorder="1" applyAlignment="1" applyProtection="1">
      <alignment horizontal="center" vertical="center"/>
      <protection locked="0"/>
    </xf>
    <xf numFmtId="0" fontId="10" fillId="10" borderId="100" xfId="8" applyFont="1" applyFill="1" applyBorder="1" applyAlignment="1" applyProtection="1">
      <alignment horizontal="center" vertical="center"/>
      <protection locked="0"/>
    </xf>
    <xf numFmtId="0" fontId="10" fillId="10" borderId="107" xfId="8" applyFont="1" applyFill="1" applyBorder="1" applyAlignment="1" applyProtection="1">
      <alignment horizontal="center" vertical="center"/>
      <protection locked="0"/>
    </xf>
    <xf numFmtId="0" fontId="10" fillId="10" borderId="103" xfId="8" applyFont="1" applyFill="1" applyBorder="1" applyAlignment="1" applyProtection="1">
      <alignment horizontal="center" vertical="center"/>
      <protection locked="0"/>
    </xf>
    <xf numFmtId="0" fontId="10" fillId="0" borderId="42" xfId="8" applyFont="1" applyBorder="1" applyAlignment="1" applyProtection="1">
      <alignment horizontal="center" vertical="center" wrapText="1"/>
      <protection locked="0"/>
    </xf>
    <xf numFmtId="0" fontId="10" fillId="0" borderId="78" xfId="8" applyFont="1" applyBorder="1" applyAlignment="1" applyProtection="1">
      <alignment horizontal="center" vertical="center" wrapText="1"/>
      <protection locked="0"/>
    </xf>
    <xf numFmtId="0" fontId="10" fillId="0" borderId="107" xfId="8" applyFont="1" applyBorder="1" applyAlignment="1" applyProtection="1">
      <alignment horizontal="center" vertical="center" wrapText="1"/>
      <protection locked="0"/>
    </xf>
    <xf numFmtId="0" fontId="10" fillId="0" borderId="103" xfId="8" applyFont="1" applyBorder="1" applyAlignment="1" applyProtection="1">
      <alignment horizontal="center" vertical="center" wrapText="1"/>
      <protection locked="0"/>
    </xf>
    <xf numFmtId="0" fontId="3" fillId="4" borderId="15" xfId="7" applyFont="1" applyFill="1" applyBorder="1" applyAlignment="1">
      <alignment horizontal="center" vertical="center" wrapText="1"/>
    </xf>
    <xf numFmtId="0" fontId="5" fillId="4" borderId="25" xfId="7" applyFill="1" applyBorder="1" applyAlignment="1">
      <alignment horizontal="center" vertical="center" wrapText="1"/>
    </xf>
    <xf numFmtId="0" fontId="5" fillId="4" borderId="2" xfId="7" applyFill="1" applyBorder="1" applyAlignment="1">
      <alignment horizontal="center" vertical="center" wrapText="1"/>
    </xf>
    <xf numFmtId="0" fontId="5" fillId="4" borderId="15" xfId="7" applyFill="1" applyBorder="1" applyAlignment="1">
      <alignment horizontal="center" vertical="center" wrapText="1"/>
    </xf>
    <xf numFmtId="0" fontId="10" fillId="0" borderId="25" xfId="8" applyFont="1" applyFill="1" applyBorder="1" applyAlignment="1" applyProtection="1">
      <alignment vertical="center" wrapText="1"/>
      <protection locked="0"/>
    </xf>
    <xf numFmtId="0" fontId="10" fillId="0" borderId="1" xfId="8" applyFont="1" applyFill="1" applyBorder="1" applyAlignment="1" applyProtection="1">
      <alignment vertical="center" wrapText="1"/>
      <protection locked="0"/>
    </xf>
    <xf numFmtId="0" fontId="10" fillId="0" borderId="2" xfId="8" applyFont="1" applyFill="1" applyBorder="1" applyAlignment="1" applyProtection="1">
      <alignment vertical="center" wrapText="1"/>
      <protection locked="0"/>
    </xf>
    <xf numFmtId="0" fontId="7" fillId="0" borderId="1" xfId="8" applyFont="1" applyBorder="1" applyAlignment="1" applyProtection="1">
      <alignment horizontal="center" vertical="center" wrapText="1"/>
      <protection locked="0"/>
    </xf>
    <xf numFmtId="0" fontId="7" fillId="0" borderId="2" xfId="8" applyFont="1" applyBorder="1" applyAlignment="1" applyProtection="1">
      <alignment horizontal="center" vertical="center" wrapText="1"/>
      <protection locked="0"/>
    </xf>
    <xf numFmtId="0" fontId="7" fillId="2" borderId="77" xfId="8" applyFont="1" applyFill="1" applyBorder="1" applyAlignment="1" applyProtection="1">
      <alignment horizontal="center" vertical="center" wrapText="1"/>
    </xf>
    <xf numFmtId="0" fontId="7" fillId="2" borderId="78" xfId="8" applyFont="1" applyFill="1" applyBorder="1" applyAlignment="1" applyProtection="1">
      <alignment horizontal="center" vertical="center" wrapText="1"/>
    </xf>
    <xf numFmtId="0" fontId="7" fillId="2" borderId="99" xfId="8" applyFont="1" applyFill="1" applyBorder="1" applyAlignment="1" applyProtection="1">
      <alignment horizontal="center" vertical="center" wrapText="1"/>
    </xf>
    <xf numFmtId="0" fontId="7" fillId="2" borderId="102" xfId="8" applyFont="1" applyFill="1" applyBorder="1" applyAlignment="1" applyProtection="1">
      <alignment horizontal="center" vertical="center" wrapText="1"/>
    </xf>
    <xf numFmtId="0" fontId="7" fillId="2" borderId="100" xfId="8" applyFont="1" applyFill="1" applyBorder="1" applyAlignment="1" applyProtection="1">
      <alignment horizontal="center" vertical="center" wrapText="1"/>
    </xf>
    <xf numFmtId="0" fontId="7" fillId="2" borderId="103" xfId="8" applyFont="1" applyFill="1" applyBorder="1" applyAlignment="1" applyProtection="1">
      <alignment horizontal="center" vertical="center" wrapText="1"/>
    </xf>
    <xf numFmtId="0" fontId="6" fillId="2" borderId="25" xfId="8" applyFont="1" applyFill="1" applyBorder="1" applyAlignment="1" applyProtection="1">
      <alignment horizontal="center" vertical="center"/>
    </xf>
    <xf numFmtId="0" fontId="6" fillId="2" borderId="1" xfId="8" applyFont="1" applyFill="1" applyBorder="1" applyAlignment="1" applyProtection="1">
      <alignment horizontal="center" vertical="center"/>
    </xf>
    <xf numFmtId="0" fontId="6" fillId="2" borderId="2" xfId="8" applyFont="1" applyFill="1" applyBorder="1" applyAlignment="1" applyProtection="1">
      <alignment horizontal="center" vertical="center"/>
    </xf>
    <xf numFmtId="0" fontId="10" fillId="0" borderId="25" xfId="8" applyFont="1" applyFill="1" applyBorder="1" applyAlignment="1" applyProtection="1">
      <alignment horizontal="left" vertical="center" wrapText="1"/>
      <protection locked="0"/>
    </xf>
    <xf numFmtId="0" fontId="10" fillId="0" borderId="1" xfId="8" applyFont="1" applyFill="1" applyBorder="1" applyAlignment="1" applyProtection="1">
      <alignment horizontal="left" vertical="center" wrapText="1"/>
      <protection locked="0"/>
    </xf>
    <xf numFmtId="0" fontId="10" fillId="0" borderId="2" xfId="8" applyFont="1" applyFill="1" applyBorder="1" applyAlignment="1" applyProtection="1">
      <alignment horizontal="left" vertical="center" wrapText="1"/>
      <protection locked="0"/>
    </xf>
    <xf numFmtId="0" fontId="6" fillId="0" borderId="77" xfId="8" applyBorder="1" applyAlignment="1" applyProtection="1">
      <alignment horizontal="center" vertical="center"/>
      <protection locked="0"/>
    </xf>
    <xf numFmtId="0" fontId="6" fillId="0" borderId="42" xfId="8" applyBorder="1" applyAlignment="1" applyProtection="1">
      <alignment horizontal="center" vertical="center"/>
      <protection locked="0"/>
    </xf>
    <xf numFmtId="0" fontId="6" fillId="0" borderId="78" xfId="8" applyBorder="1" applyAlignment="1" applyProtection="1">
      <alignment horizontal="center" vertical="center"/>
      <protection locked="0"/>
    </xf>
    <xf numFmtId="0" fontId="9" fillId="0" borderId="25" xfId="8" applyFont="1" applyFill="1" applyBorder="1" applyAlignment="1" applyProtection="1">
      <alignment horizontal="left" vertical="center" wrapText="1"/>
      <protection locked="0"/>
    </xf>
    <xf numFmtId="0" fontId="9" fillId="0" borderId="1" xfId="8" applyFont="1" applyFill="1" applyBorder="1" applyAlignment="1" applyProtection="1">
      <alignment horizontal="left" vertical="center" wrapText="1"/>
      <protection locked="0"/>
    </xf>
    <xf numFmtId="0" fontId="9" fillId="0" borderId="2" xfId="8" applyFont="1" applyFill="1" applyBorder="1" applyAlignment="1" applyProtection="1">
      <alignment horizontal="left" vertical="center" wrapText="1"/>
      <protection locked="0"/>
    </xf>
    <xf numFmtId="0" fontId="9" fillId="0" borderId="15" xfId="8" applyFont="1" applyBorder="1" applyAlignment="1" applyProtection="1">
      <alignment horizontal="center" vertical="center"/>
      <protection locked="0"/>
    </xf>
    <xf numFmtId="0" fontId="9" fillId="0" borderId="15" xfId="8" applyFont="1" applyFill="1" applyBorder="1" applyAlignment="1" applyProtection="1">
      <alignment horizontal="center" vertical="center"/>
      <protection locked="0"/>
    </xf>
    <xf numFmtId="0" fontId="6" fillId="3" borderId="25" xfId="8" applyFont="1" applyFill="1" applyBorder="1" applyAlignment="1" applyProtection="1">
      <alignment horizontal="center" vertical="center"/>
    </xf>
    <xf numFmtId="0" fontId="6" fillId="3" borderId="1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7" fillId="9" borderId="25" xfId="8" applyFont="1" applyFill="1" applyBorder="1" applyAlignment="1" applyProtection="1">
      <alignment horizontal="center" vertical="center"/>
      <protection locked="0"/>
    </xf>
    <xf numFmtId="0" fontId="7" fillId="9" borderId="1" xfId="8" applyFont="1" applyFill="1" applyBorder="1" applyAlignment="1" applyProtection="1">
      <alignment horizontal="center" vertical="center"/>
      <protection locked="0"/>
    </xf>
    <xf numFmtId="0" fontId="7" fillId="9" borderId="2" xfId="8" applyFont="1" applyFill="1" applyBorder="1" applyAlignment="1" applyProtection="1">
      <alignment horizontal="center" vertical="center"/>
      <protection locked="0"/>
    </xf>
    <xf numFmtId="0" fontId="6" fillId="2" borderId="15" xfId="8" applyFont="1" applyFill="1" applyBorder="1" applyAlignment="1" applyProtection="1">
      <alignment horizontal="center" vertical="center" wrapText="1"/>
    </xf>
    <xf numFmtId="0" fontId="6" fillId="2" borderId="15" xfId="8" applyFont="1" applyFill="1" applyBorder="1" applyAlignment="1" applyProtection="1">
      <alignment horizontal="center" vertical="center"/>
    </xf>
    <xf numFmtId="0" fontId="6" fillId="0" borderId="100" xfId="8" applyBorder="1" applyAlignment="1" applyProtection="1">
      <alignment horizontal="center" vertical="center"/>
      <protection locked="0"/>
    </xf>
    <xf numFmtId="0" fontId="6" fillId="0" borderId="107" xfId="8" applyBorder="1" applyAlignment="1" applyProtection="1">
      <alignment horizontal="center" vertical="center"/>
      <protection locked="0"/>
    </xf>
    <xf numFmtId="0" fontId="6" fillId="0" borderId="103" xfId="8" applyBorder="1" applyAlignment="1" applyProtection="1">
      <alignment horizontal="center" vertical="center"/>
      <protection locked="0"/>
    </xf>
    <xf numFmtId="0" fontId="12" fillId="0" borderId="15" xfId="8" applyFont="1" applyBorder="1" applyAlignment="1" applyProtection="1">
      <alignment horizontal="center" vertical="center"/>
      <protection locked="0"/>
    </xf>
    <xf numFmtId="9" fontId="9" fillId="0" borderId="15" xfId="8" applyNumberFormat="1" applyFont="1" applyBorder="1" applyAlignment="1" applyProtection="1">
      <alignment horizontal="center" vertical="center"/>
      <protection locked="0"/>
    </xf>
    <xf numFmtId="0" fontId="9" fillId="0" borderId="15" xfId="8" applyNumberFormat="1" applyFont="1" applyBorder="1" applyAlignment="1" applyProtection="1">
      <alignment horizontal="center" vertical="center"/>
      <protection locked="0"/>
    </xf>
    <xf numFmtId="2" fontId="9" fillId="0" borderId="15" xfId="8" applyNumberFormat="1" applyFont="1" applyFill="1" applyBorder="1" applyAlignment="1" applyProtection="1">
      <alignment horizontal="center" vertical="center"/>
      <protection locked="0"/>
    </xf>
    <xf numFmtId="16" fontId="9" fillId="0" borderId="15" xfId="8" applyNumberFormat="1" applyFont="1" applyBorder="1" applyAlignment="1" applyProtection="1">
      <alignment horizontal="center" vertical="center"/>
      <protection locked="0"/>
    </xf>
    <xf numFmtId="166" fontId="9" fillId="0" borderId="25" xfId="10" applyFont="1" applyBorder="1" applyAlignment="1" applyProtection="1">
      <alignment horizontal="center" vertical="center"/>
      <protection locked="0"/>
    </xf>
    <xf numFmtId="166" fontId="9" fillId="0" borderId="2" xfId="10" applyFont="1" applyBorder="1" applyAlignment="1" applyProtection="1">
      <alignment horizontal="center" vertical="center"/>
      <protection locked="0"/>
    </xf>
    <xf numFmtId="166" fontId="9" fillId="0" borderId="15" xfId="10" applyFont="1" applyBorder="1" applyAlignment="1" applyProtection="1">
      <alignment horizontal="center" vertical="center"/>
      <protection locked="0"/>
    </xf>
    <xf numFmtId="170" fontId="9" fillId="0" borderId="15" xfId="8" applyNumberFormat="1" applyFont="1" applyFill="1" applyBorder="1" applyAlignment="1" applyProtection="1">
      <alignment horizontal="center" vertical="center"/>
      <protection locked="0"/>
    </xf>
    <xf numFmtId="0" fontId="6" fillId="3" borderId="25" xfId="8" applyFill="1" applyBorder="1" applyAlignment="1" applyProtection="1">
      <alignment horizontal="center" vertical="center"/>
    </xf>
    <xf numFmtId="0" fontId="6" fillId="3" borderId="1" xfId="8" applyFill="1" applyBorder="1" applyAlignment="1" applyProtection="1">
      <alignment horizontal="center" vertical="center"/>
    </xf>
    <xf numFmtId="0" fontId="6" fillId="3" borderId="2" xfId="8" applyFill="1" applyBorder="1" applyAlignment="1" applyProtection="1">
      <alignment horizontal="center" vertical="center"/>
    </xf>
    <xf numFmtId="0" fontId="6" fillId="2" borderId="15" xfId="8" applyFill="1" applyBorder="1" applyAlignment="1" applyProtection="1">
      <alignment horizontal="center" vertical="center"/>
    </xf>
    <xf numFmtId="0" fontId="6" fillId="0" borderId="77" xfId="8" applyBorder="1" applyAlignment="1" applyProtection="1">
      <alignment horizontal="center" vertical="center"/>
    </xf>
    <xf numFmtId="0" fontId="6" fillId="0" borderId="78" xfId="8" applyBorder="1" applyAlignment="1" applyProtection="1">
      <alignment horizontal="center" vertical="center"/>
    </xf>
    <xf numFmtId="0" fontId="6" fillId="0" borderId="37" xfId="8" applyBorder="1" applyAlignment="1" applyProtection="1">
      <alignment horizontal="center" vertical="center"/>
    </xf>
    <xf numFmtId="0" fontId="6" fillId="0" borderId="36" xfId="8" applyBorder="1" applyAlignment="1" applyProtection="1">
      <alignment horizontal="center" vertical="center"/>
    </xf>
    <xf numFmtId="0" fontId="5" fillId="3" borderId="25" xfId="7" applyFill="1" applyBorder="1" applyAlignment="1" applyProtection="1">
      <alignment horizontal="center" vertical="center"/>
    </xf>
    <xf numFmtId="0" fontId="5" fillId="3" borderId="1" xfId="7" applyFill="1" applyBorder="1" applyAlignment="1" applyProtection="1">
      <alignment horizontal="center" vertical="center"/>
    </xf>
    <xf numFmtId="0" fontId="5" fillId="3" borderId="2" xfId="7" applyFill="1" applyBorder="1" applyAlignment="1" applyProtection="1">
      <alignment horizontal="center" vertical="center"/>
    </xf>
    <xf numFmtId="0" fontId="5" fillId="2" borderId="25" xfId="7" applyFill="1" applyBorder="1" applyAlignment="1" applyProtection="1">
      <alignment horizontal="center" vertical="center" wrapText="1"/>
    </xf>
    <xf numFmtId="0" fontId="5" fillId="2" borderId="1" xfId="7" applyFill="1" applyBorder="1" applyAlignment="1" applyProtection="1">
      <alignment horizontal="center" vertical="center" wrapText="1"/>
    </xf>
    <xf numFmtId="0" fontId="5" fillId="2" borderId="2" xfId="7" applyFill="1" applyBorder="1" applyAlignment="1" applyProtection="1">
      <alignment horizontal="center" vertical="center" wrapText="1"/>
    </xf>
    <xf numFmtId="0" fontId="3" fillId="9" borderId="15" xfId="7" applyFont="1" applyFill="1" applyBorder="1" applyAlignment="1" applyProtection="1">
      <alignment horizontal="center" vertical="center" wrapText="1"/>
    </xf>
    <xf numFmtId="0" fontId="5" fillId="9" borderId="15" xfId="7" applyFill="1" applyBorder="1" applyAlignment="1" applyProtection="1">
      <alignment horizontal="center" vertical="center" wrapText="1"/>
    </xf>
    <xf numFmtId="0" fontId="5" fillId="4" borderId="15" xfId="7" applyFill="1" applyBorder="1" applyAlignment="1" applyProtection="1">
      <alignment horizontal="center" vertical="center" wrapText="1"/>
    </xf>
    <xf numFmtId="0" fontId="3" fillId="0" borderId="25" xfId="7" applyFont="1" applyBorder="1" applyAlignment="1" applyProtection="1">
      <alignment horizontal="left" vertical="center"/>
      <protection locked="0"/>
    </xf>
    <xf numFmtId="0" fontId="5" fillId="0" borderId="1" xfId="7" applyBorder="1" applyAlignment="1" applyProtection="1">
      <alignment horizontal="left" vertical="center"/>
      <protection locked="0"/>
    </xf>
    <xf numFmtId="0" fontId="5" fillId="0" borderId="2" xfId="7" applyBorder="1" applyAlignment="1" applyProtection="1">
      <alignment horizontal="left" vertical="center"/>
      <protection locked="0"/>
    </xf>
    <xf numFmtId="0" fontId="3" fillId="2" borderId="25" xfId="7" quotePrefix="1" applyFont="1" applyFill="1" applyBorder="1" applyAlignment="1" applyProtection="1">
      <alignment horizontal="center" vertical="center"/>
      <protection locked="0"/>
    </xf>
    <xf numFmtId="0" fontId="5" fillId="2" borderId="2" xfId="7" applyFill="1" applyBorder="1" applyAlignment="1" applyProtection="1">
      <alignment horizontal="center" vertical="center"/>
      <protection locked="0"/>
    </xf>
    <xf numFmtId="0" fontId="3" fillId="9" borderId="15" xfId="7" quotePrefix="1" applyFont="1" applyFill="1" applyBorder="1" applyAlignment="1" applyProtection="1">
      <alignment horizontal="center" vertical="center"/>
      <protection locked="0"/>
    </xf>
    <xf numFmtId="0" fontId="5" fillId="9" borderId="15" xfId="7" applyFill="1" applyBorder="1" applyAlignment="1" applyProtection="1">
      <alignment horizontal="center" vertical="center"/>
      <protection locked="0"/>
    </xf>
    <xf numFmtId="0" fontId="5" fillId="4" borderId="15" xfId="7" applyFill="1" applyBorder="1" applyAlignment="1" applyProtection="1">
      <alignment horizontal="center" vertical="center"/>
      <protection locked="0"/>
    </xf>
    <xf numFmtId="0" fontId="5" fillId="2" borderId="25" xfId="7" applyFill="1" applyBorder="1" applyAlignment="1" applyProtection="1">
      <alignment horizontal="center" vertical="center"/>
      <protection locked="0"/>
    </xf>
    <xf numFmtId="0" fontId="3" fillId="0" borderId="25" xfId="7" applyFont="1" applyBorder="1" applyAlignment="1" applyProtection="1">
      <alignment horizontal="center" vertical="center"/>
      <protection locked="0"/>
    </xf>
    <xf numFmtId="0" fontId="5" fillId="0" borderId="1" xfId="7" applyBorder="1" applyAlignment="1" applyProtection="1">
      <alignment horizontal="center" vertical="center"/>
      <protection locked="0"/>
    </xf>
    <xf numFmtId="0" fontId="5" fillId="0" borderId="2" xfId="7" applyBorder="1" applyAlignment="1" applyProtection="1">
      <alignment horizontal="center" vertical="center"/>
      <protection locked="0"/>
    </xf>
    <xf numFmtId="0" fontId="5" fillId="0" borderId="25" xfId="7" applyBorder="1" applyAlignment="1" applyProtection="1">
      <alignment horizontal="center" vertical="center"/>
      <protection locked="0"/>
    </xf>
    <xf numFmtId="0" fontId="5" fillId="4" borderId="25" xfId="7" applyFill="1" applyBorder="1" applyAlignment="1" applyProtection="1">
      <alignment horizontal="center" vertical="center"/>
    </xf>
    <xf numFmtId="0" fontId="5" fillId="4" borderId="1" xfId="7" applyFill="1" applyBorder="1" applyAlignment="1" applyProtection="1">
      <alignment horizontal="center" vertical="center"/>
    </xf>
    <xf numFmtId="0" fontId="5" fillId="4" borderId="2" xfId="7" applyFill="1" applyBorder="1" applyAlignment="1" applyProtection="1">
      <alignment horizontal="center" vertical="center"/>
    </xf>
    <xf numFmtId="166" fontId="5" fillId="4" borderId="15" xfId="7" applyNumberFormat="1" applyFill="1" applyBorder="1" applyAlignment="1" applyProtection="1">
      <alignment horizontal="center" vertical="center"/>
    </xf>
    <xf numFmtId="0" fontId="5" fillId="4" borderId="15" xfId="7" applyFill="1" applyBorder="1" applyAlignment="1" applyProtection="1">
      <alignment horizontal="center" vertical="center"/>
    </xf>
    <xf numFmtId="0" fontId="7" fillId="0" borderId="107" xfId="8" applyFont="1" applyBorder="1" applyAlignment="1" applyProtection="1">
      <alignment horizontal="center" vertical="center"/>
    </xf>
    <xf numFmtId="0" fontId="6" fillId="0" borderId="77" xfId="8" applyFont="1" applyFill="1" applyBorder="1" applyAlignment="1" applyProtection="1">
      <alignment horizontal="left" vertical="center" wrapText="1"/>
      <protection locked="0"/>
    </xf>
    <xf numFmtId="0" fontId="6" fillId="0" borderId="42" xfId="8" applyFont="1" applyFill="1" applyBorder="1" applyAlignment="1" applyProtection="1">
      <alignment horizontal="left" vertical="center" wrapText="1"/>
      <protection locked="0"/>
    </xf>
    <xf numFmtId="0" fontId="6" fillId="0" borderId="78" xfId="8" applyFont="1" applyFill="1" applyBorder="1" applyAlignment="1" applyProtection="1">
      <alignment horizontal="left" vertical="center" wrapText="1"/>
      <protection locked="0"/>
    </xf>
    <xf numFmtId="0" fontId="6" fillId="0" borderId="99" xfId="8" applyFont="1" applyFill="1" applyBorder="1" applyAlignment="1" applyProtection="1">
      <alignment horizontal="left" vertical="center" wrapText="1"/>
      <protection locked="0"/>
    </xf>
    <xf numFmtId="0" fontId="6" fillId="0" borderId="0" xfId="8" applyFont="1" applyFill="1" applyBorder="1" applyAlignment="1" applyProtection="1">
      <alignment horizontal="left" vertical="center" wrapText="1"/>
      <protection locked="0"/>
    </xf>
    <xf numFmtId="0" fontId="6" fillId="0" borderId="102" xfId="8" applyFont="1" applyFill="1" applyBorder="1" applyAlignment="1" applyProtection="1">
      <alignment horizontal="left" vertical="center" wrapText="1"/>
      <protection locked="0"/>
    </xf>
    <xf numFmtId="0" fontId="5" fillId="0" borderId="77" xfId="7" applyBorder="1" applyAlignment="1" applyProtection="1">
      <alignment horizontal="center" vertical="center"/>
      <protection locked="0"/>
    </xf>
    <xf numFmtId="0" fontId="5" fillId="0" borderId="42" xfId="7" applyBorder="1" applyAlignment="1" applyProtection="1">
      <alignment horizontal="center" vertical="center"/>
      <protection locked="0"/>
    </xf>
    <xf numFmtId="0" fontId="5" fillId="0" borderId="78" xfId="7" applyBorder="1" applyAlignment="1" applyProtection="1">
      <alignment horizontal="center" vertical="center"/>
      <protection locked="0"/>
    </xf>
    <xf numFmtId="0" fontId="5" fillId="0" borderId="100" xfId="7" applyBorder="1" applyAlignment="1" applyProtection="1">
      <alignment horizontal="center" vertical="center"/>
      <protection locked="0"/>
    </xf>
    <xf numFmtId="0" fontId="5" fillId="0" borderId="107" xfId="7" applyBorder="1" applyAlignment="1" applyProtection="1">
      <alignment horizontal="center" vertical="center"/>
      <protection locked="0"/>
    </xf>
    <xf numFmtId="0" fontId="5" fillId="0" borderId="103" xfId="7" applyBorder="1" applyAlignment="1" applyProtection="1">
      <alignment horizontal="center" vertical="center"/>
      <protection locked="0"/>
    </xf>
    <xf numFmtId="0" fontId="5" fillId="4" borderId="77" xfId="7" applyFill="1" applyBorder="1" applyAlignment="1" applyProtection="1">
      <alignment horizontal="center" vertical="center"/>
      <protection locked="0"/>
    </xf>
    <xf numFmtId="0" fontId="5" fillId="4" borderId="78" xfId="7" applyFill="1" applyBorder="1" applyAlignment="1" applyProtection="1">
      <alignment horizontal="center" vertical="center"/>
      <protection locked="0"/>
    </xf>
    <xf numFmtId="0" fontId="5" fillId="4" borderId="100" xfId="7" applyFill="1" applyBorder="1" applyAlignment="1" applyProtection="1">
      <alignment horizontal="center" vertical="center"/>
      <protection locked="0"/>
    </xf>
    <xf numFmtId="0" fontId="5" fillId="4" borderId="103" xfId="7" applyFill="1" applyBorder="1" applyAlignment="1" applyProtection="1">
      <alignment horizontal="center" vertical="center"/>
      <protection locked="0"/>
    </xf>
    <xf numFmtId="0" fontId="5" fillId="2" borderId="25" xfId="7" applyFill="1" applyBorder="1" applyAlignment="1" applyProtection="1">
      <alignment horizontal="center" vertical="center"/>
    </xf>
    <xf numFmtId="0" fontId="5" fillId="2" borderId="1" xfId="7" applyFill="1" applyBorder="1" applyAlignment="1" applyProtection="1">
      <alignment horizontal="center" vertical="center"/>
    </xf>
    <xf numFmtId="0" fontId="5" fillId="2" borderId="2" xfId="7" applyFill="1" applyBorder="1" applyAlignment="1" applyProtection="1">
      <alignment horizontal="center" vertical="center"/>
    </xf>
    <xf numFmtId="0" fontId="3" fillId="0" borderId="77" xfId="7" applyFont="1" applyBorder="1" applyAlignment="1" applyProtection="1">
      <alignment horizontal="left" vertical="center" wrapText="1"/>
      <protection locked="0"/>
    </xf>
    <xf numFmtId="0" fontId="3" fillId="0" borderId="42" xfId="7" applyFont="1" applyBorder="1" applyAlignment="1" applyProtection="1">
      <alignment horizontal="left" vertical="center" wrapText="1"/>
      <protection locked="0"/>
    </xf>
    <xf numFmtId="0" fontId="3" fillId="0" borderId="78" xfId="7" applyFont="1" applyBorder="1" applyAlignment="1" applyProtection="1">
      <alignment horizontal="left" vertical="center" wrapText="1"/>
      <protection locked="0"/>
    </xf>
    <xf numFmtId="0" fontId="3" fillId="0" borderId="100" xfId="7" applyFont="1" applyBorder="1" applyAlignment="1" applyProtection="1">
      <alignment horizontal="left" vertical="center" wrapText="1"/>
      <protection locked="0"/>
    </xf>
    <xf numFmtId="0" fontId="3" fillId="0" borderId="107" xfId="7" applyFont="1" applyBorder="1" applyAlignment="1" applyProtection="1">
      <alignment horizontal="left" vertical="center" wrapText="1"/>
      <protection locked="0"/>
    </xf>
    <xf numFmtId="0" fontId="3" fillId="0" borderId="103" xfId="7" applyFont="1" applyBorder="1" applyAlignment="1" applyProtection="1">
      <alignment horizontal="left" vertical="center" wrapText="1"/>
      <protection locked="0"/>
    </xf>
    <xf numFmtId="166" fontId="5" fillId="4" borderId="77" xfId="10" applyFont="1" applyFill="1" applyBorder="1" applyAlignment="1" applyProtection="1">
      <alignment horizontal="center" vertical="center"/>
      <protection locked="0"/>
    </xf>
    <xf numFmtId="166" fontId="5" fillId="4" borderId="78" xfId="10" applyFont="1" applyFill="1" applyBorder="1" applyAlignment="1" applyProtection="1">
      <alignment horizontal="center" vertical="center"/>
      <protection locked="0"/>
    </xf>
    <xf numFmtId="166" fontId="5" fillId="4" borderId="100" xfId="10" applyFont="1" applyFill="1" applyBorder="1" applyAlignment="1" applyProtection="1">
      <alignment horizontal="center" vertical="center"/>
      <protection locked="0"/>
    </xf>
    <xf numFmtId="166" fontId="5" fillId="4" borderId="103" xfId="10" applyFont="1" applyFill="1" applyBorder="1" applyAlignment="1" applyProtection="1">
      <alignment horizontal="center" vertical="center"/>
      <protection locked="0"/>
    </xf>
    <xf numFmtId="0" fontId="3" fillId="4" borderId="15" xfId="7" quotePrefix="1" applyFont="1" applyFill="1" applyBorder="1" applyAlignment="1" applyProtection="1">
      <alignment horizontal="center" vertical="center"/>
      <protection locked="0"/>
    </xf>
    <xf numFmtId="0" fontId="7" fillId="4" borderId="1" xfId="7" applyFont="1" applyFill="1" applyBorder="1" applyAlignment="1" applyProtection="1">
      <alignment horizontal="center" vertical="center"/>
    </xf>
    <xf numFmtId="0" fontId="7" fillId="4" borderId="2" xfId="7" applyFont="1" applyFill="1" applyBorder="1" applyAlignment="1" applyProtection="1">
      <alignment horizontal="center" vertical="center"/>
    </xf>
    <xf numFmtId="0" fontId="42" fillId="0" borderId="77" xfId="7" applyFont="1" applyBorder="1" applyAlignment="1" applyProtection="1">
      <alignment horizontal="center" vertical="center"/>
      <protection locked="0"/>
    </xf>
    <xf numFmtId="0" fontId="42" fillId="0" borderId="42" xfId="7" applyFont="1" applyBorder="1" applyAlignment="1" applyProtection="1">
      <alignment horizontal="center" vertical="center"/>
      <protection locked="0"/>
    </xf>
    <xf numFmtId="0" fontId="42" fillId="0" borderId="78" xfId="7" applyFont="1" applyBorder="1" applyAlignment="1" applyProtection="1">
      <alignment horizontal="center" vertical="center"/>
      <protection locked="0"/>
    </xf>
    <xf numFmtId="0" fontId="42" fillId="0" borderId="100" xfId="7" applyFont="1" applyBorder="1" applyAlignment="1" applyProtection="1">
      <alignment horizontal="center" vertical="center"/>
      <protection locked="0"/>
    </xf>
    <xf numFmtId="0" fontId="42" fillId="0" borderId="107" xfId="7" applyFont="1" applyBorder="1" applyAlignment="1" applyProtection="1">
      <alignment horizontal="center" vertical="center"/>
      <protection locked="0"/>
    </xf>
    <xf numFmtId="0" fontId="42" fillId="0" borderId="103" xfId="7" applyFont="1" applyBorder="1" applyAlignment="1" applyProtection="1">
      <alignment horizontal="center" vertical="center"/>
      <protection locked="0"/>
    </xf>
    <xf numFmtId="0" fontId="42" fillId="0" borderId="77" xfId="7" applyFont="1" applyBorder="1" applyAlignment="1" applyProtection="1">
      <alignment horizontal="left" vertical="center" wrapText="1"/>
      <protection locked="0"/>
    </xf>
    <xf numFmtId="0" fontId="42" fillId="0" borderId="42" xfId="7" applyFont="1" applyBorder="1" applyAlignment="1" applyProtection="1">
      <alignment horizontal="left" vertical="center" wrapText="1"/>
      <protection locked="0"/>
    </xf>
    <xf numFmtId="0" fontId="42" fillId="0" borderId="78" xfId="7" applyFont="1" applyBorder="1" applyAlignment="1" applyProtection="1">
      <alignment horizontal="left" vertical="center" wrapText="1"/>
      <protection locked="0"/>
    </xf>
    <xf numFmtId="0" fontId="42" fillId="0" borderId="100" xfId="7" applyFont="1" applyBorder="1" applyAlignment="1" applyProtection="1">
      <alignment horizontal="left" vertical="center" wrapText="1"/>
      <protection locked="0"/>
    </xf>
    <xf numFmtId="0" fontId="42" fillId="0" borderId="107" xfId="7" applyFont="1" applyBorder="1" applyAlignment="1" applyProtection="1">
      <alignment horizontal="left" vertical="center" wrapText="1"/>
      <protection locked="0"/>
    </xf>
    <xf numFmtId="0" fontId="42" fillId="0" borderId="103" xfId="7" applyFont="1" applyBorder="1" applyAlignment="1" applyProtection="1">
      <alignment horizontal="left" vertical="center" wrapText="1"/>
      <protection locked="0"/>
    </xf>
    <xf numFmtId="166" fontId="42" fillId="4" borderId="77" xfId="10" applyFont="1" applyFill="1" applyBorder="1" applyAlignment="1" applyProtection="1">
      <alignment horizontal="center" vertical="center"/>
      <protection locked="0"/>
    </xf>
    <xf numFmtId="166" fontId="42" fillId="4" borderId="78" xfId="10" applyFont="1" applyFill="1" applyBorder="1" applyAlignment="1" applyProtection="1">
      <alignment horizontal="center" vertical="center"/>
      <protection locked="0"/>
    </xf>
    <xf numFmtId="166" fontId="42" fillId="4" borderId="100" xfId="10" applyFont="1" applyFill="1" applyBorder="1" applyAlignment="1" applyProtection="1">
      <alignment horizontal="center" vertical="center"/>
      <protection locked="0"/>
    </xf>
    <xf numFmtId="166" fontId="42" fillId="4" borderId="103" xfId="10" applyFont="1" applyFill="1" applyBorder="1" applyAlignment="1" applyProtection="1">
      <alignment horizontal="center" vertical="center"/>
      <protection locked="0"/>
    </xf>
    <xf numFmtId="0" fontId="42" fillId="4" borderId="77" xfId="7" applyFont="1" applyFill="1" applyBorder="1" applyAlignment="1" applyProtection="1">
      <alignment horizontal="center" vertical="center"/>
      <protection locked="0"/>
    </xf>
    <xf numFmtId="0" fontId="42" fillId="4" borderId="78" xfId="7" applyFont="1" applyFill="1" applyBorder="1" applyAlignment="1" applyProtection="1">
      <alignment horizontal="center" vertical="center"/>
      <protection locked="0"/>
    </xf>
    <xf numFmtId="0" fontId="42" fillId="4" borderId="100" xfId="7" applyFont="1" applyFill="1" applyBorder="1" applyAlignment="1" applyProtection="1">
      <alignment horizontal="center" vertical="center"/>
      <protection locked="0"/>
    </xf>
    <xf numFmtId="0" fontId="42" fillId="4" borderId="103" xfId="7" applyFont="1" applyFill="1" applyBorder="1" applyAlignment="1" applyProtection="1">
      <alignment horizontal="center" vertical="center"/>
      <protection locked="0"/>
    </xf>
    <xf numFmtId="0" fontId="42" fillId="0" borderId="77" xfId="7" applyFont="1" applyBorder="1" applyAlignment="1" applyProtection="1">
      <alignment horizontal="center" vertical="center" wrapText="1"/>
      <protection locked="0"/>
    </xf>
    <xf numFmtId="0" fontId="42" fillId="0" borderId="42" xfId="7" applyFont="1" applyBorder="1" applyAlignment="1" applyProtection="1">
      <alignment horizontal="center" vertical="center" wrapText="1"/>
      <protection locked="0"/>
    </xf>
    <xf numFmtId="0" fontId="42" fillId="0" borderId="78" xfId="7" applyFont="1" applyBorder="1" applyAlignment="1" applyProtection="1">
      <alignment horizontal="center" vertical="center" wrapText="1"/>
      <protection locked="0"/>
    </xf>
    <xf numFmtId="0" fontId="42" fillId="0" borderId="100" xfId="7" applyFont="1" applyBorder="1" applyAlignment="1" applyProtection="1">
      <alignment horizontal="center" vertical="center" wrapText="1"/>
      <protection locked="0"/>
    </xf>
    <xf numFmtId="0" fontId="42" fillId="0" borderId="107" xfId="7" applyFont="1" applyBorder="1" applyAlignment="1" applyProtection="1">
      <alignment horizontal="center" vertical="center" wrapText="1"/>
      <protection locked="0"/>
    </xf>
    <xf numFmtId="0" fontId="42" fillId="0" borderId="103" xfId="7" applyFont="1" applyBorder="1" applyAlignment="1" applyProtection="1">
      <alignment horizontal="center" vertical="center" wrapText="1"/>
      <protection locked="0"/>
    </xf>
    <xf numFmtId="0" fontId="40" fillId="4" borderId="15" xfId="7" applyFont="1" applyFill="1" applyBorder="1" applyAlignment="1" applyProtection="1">
      <alignment horizontal="center" vertical="center"/>
      <protection locked="0"/>
    </xf>
    <xf numFmtId="0" fontId="40" fillId="0" borderId="25" xfId="7" applyFont="1" applyBorder="1" applyAlignment="1" applyProtection="1">
      <alignment horizontal="left" vertical="center"/>
      <protection locked="0"/>
    </xf>
    <xf numFmtId="0" fontId="40" fillId="0" borderId="1" xfId="7" applyFont="1" applyBorder="1" applyAlignment="1" applyProtection="1">
      <alignment horizontal="left" vertical="center"/>
      <protection locked="0"/>
    </xf>
    <xf numFmtId="0" fontId="40" fillId="0" borderId="2" xfId="7" applyFont="1" applyBorder="1" applyAlignment="1" applyProtection="1">
      <alignment horizontal="left" vertical="center"/>
      <protection locked="0"/>
    </xf>
    <xf numFmtId="0" fontId="40" fillId="2" borderId="25" xfId="7" applyFont="1" applyFill="1" applyBorder="1" applyAlignment="1" applyProtection="1">
      <alignment horizontal="center" vertical="center"/>
      <protection locked="0"/>
    </xf>
    <xf numFmtId="0" fontId="40" fillId="2" borderId="2" xfId="7" applyFont="1" applyFill="1" applyBorder="1" applyAlignment="1" applyProtection="1">
      <alignment horizontal="center" vertical="center"/>
      <protection locked="0"/>
    </xf>
    <xf numFmtId="0" fontId="40" fillId="9" borderId="15" xfId="7" applyFont="1" applyFill="1" applyBorder="1" applyAlignment="1" applyProtection="1">
      <alignment horizontal="center" vertical="center"/>
      <protection locked="0"/>
    </xf>
    <xf numFmtId="0" fontId="40" fillId="0" borderId="25" xfId="7" applyFont="1" applyBorder="1" applyAlignment="1" applyProtection="1">
      <alignment horizontal="center" vertical="center"/>
      <protection locked="0"/>
    </xf>
    <xf numFmtId="0" fontId="40" fillId="0" borderId="1" xfId="7" applyFont="1" applyBorder="1" applyAlignment="1" applyProtection="1">
      <alignment horizontal="center" vertical="center"/>
      <protection locked="0"/>
    </xf>
    <xf numFmtId="0" fontId="40" fillId="0" borderId="2" xfId="7" applyFont="1" applyBorder="1" applyAlignment="1" applyProtection="1">
      <alignment horizontal="center" vertical="center"/>
      <protection locked="0"/>
    </xf>
    <xf numFmtId="0" fontId="40" fillId="9" borderId="15" xfId="7" quotePrefix="1" applyFont="1" applyFill="1" applyBorder="1" applyAlignment="1" applyProtection="1">
      <alignment horizontal="center" vertical="center"/>
      <protection locked="0"/>
    </xf>
    <xf numFmtId="0" fontId="40" fillId="2" borderId="25" xfId="7" quotePrefix="1" applyFont="1" applyFill="1" applyBorder="1" applyAlignment="1" applyProtection="1">
      <alignment horizontal="center" vertical="center"/>
      <protection locked="0"/>
    </xf>
    <xf numFmtId="9" fontId="9" fillId="0" borderId="15" xfId="8" applyNumberFormat="1" applyFont="1" applyFill="1" applyBorder="1" applyAlignment="1" applyProtection="1">
      <alignment horizontal="center" vertical="center"/>
      <protection locked="0"/>
    </xf>
    <xf numFmtId="0" fontId="40" fillId="9" borderId="25" xfId="7" applyFont="1" applyFill="1" applyBorder="1" applyAlignment="1" applyProtection="1">
      <alignment horizontal="center" vertical="center"/>
      <protection locked="0"/>
    </xf>
    <xf numFmtId="0" fontId="40" fillId="9" borderId="2" xfId="7" applyFont="1" applyFill="1" applyBorder="1" applyAlignment="1" applyProtection="1">
      <alignment horizontal="center" vertical="center"/>
      <protection locked="0"/>
    </xf>
    <xf numFmtId="0" fontId="40" fillId="4" borderId="25" xfId="7" applyFont="1" applyFill="1" applyBorder="1" applyAlignment="1" applyProtection="1">
      <alignment horizontal="center" vertical="center"/>
      <protection locked="0"/>
    </xf>
    <xf numFmtId="0" fontId="40" fillId="4" borderId="2" xfId="7" applyFont="1" applyFill="1" applyBorder="1" applyAlignment="1" applyProtection="1">
      <alignment horizontal="center" vertical="center"/>
      <protection locked="0"/>
    </xf>
    <xf numFmtId="0" fontId="11" fillId="0" borderId="42" xfId="8" applyFont="1" applyBorder="1" applyAlignment="1" applyProtection="1">
      <alignment horizontal="center" vertical="center" wrapText="1"/>
      <protection locked="0"/>
    </xf>
    <xf numFmtId="0" fontId="11" fillId="0" borderId="78" xfId="8" applyFont="1" applyBorder="1" applyAlignment="1" applyProtection="1">
      <alignment horizontal="center" vertical="center" wrapText="1"/>
      <protection locked="0"/>
    </xf>
    <xf numFmtId="0" fontId="11" fillId="0" borderId="107" xfId="8" applyFont="1" applyBorder="1" applyAlignment="1" applyProtection="1">
      <alignment horizontal="center" vertical="center" wrapText="1"/>
      <protection locked="0"/>
    </xf>
    <xf numFmtId="0" fontId="11" fillId="0" borderId="103" xfId="8" applyFont="1" applyBorder="1" applyAlignment="1" applyProtection="1">
      <alignment horizontal="center" vertical="center" wrapText="1"/>
      <protection locked="0"/>
    </xf>
    <xf numFmtId="0" fontId="11" fillId="2" borderId="25" xfId="8" applyFont="1" applyFill="1" applyBorder="1" applyAlignment="1" applyProtection="1">
      <alignment horizontal="center" vertical="center" wrapText="1"/>
    </xf>
    <xf numFmtId="0" fontId="11" fillId="2" borderId="2" xfId="8" applyFont="1" applyFill="1" applyBorder="1" applyAlignment="1" applyProtection="1">
      <alignment horizontal="center" vertical="center" wrapText="1"/>
    </xf>
    <xf numFmtId="0" fontId="10" fillId="0" borderId="25" xfId="8" applyFont="1" applyBorder="1" applyAlignment="1" applyProtection="1">
      <alignment vertical="center" wrapText="1"/>
      <protection locked="0"/>
    </xf>
    <xf numFmtId="0" fontId="10" fillId="0" borderId="1" xfId="8" applyFont="1" applyBorder="1" applyAlignment="1" applyProtection="1">
      <alignment vertical="center" wrapText="1"/>
      <protection locked="0"/>
    </xf>
    <xf numFmtId="0" fontId="10" fillId="0" borderId="2" xfId="8" applyFont="1" applyBorder="1" applyAlignment="1" applyProtection="1">
      <alignment vertical="center" wrapText="1"/>
      <protection locked="0"/>
    </xf>
  </cellXfs>
  <cellStyles count="28">
    <cellStyle name="Euro" xfId="1"/>
    <cellStyle name="Migliaia" xfId="2" builtinId="3"/>
    <cellStyle name="Migliaia [0] 2" xfId="3"/>
    <cellStyle name="Migliaia [0] 2 2" xfId="22"/>
    <cellStyle name="Migliaia 2" xfId="18"/>
    <cellStyle name="Migliaia 2 2" xfId="27"/>
    <cellStyle name="Migliaia 3" xfId="12"/>
    <cellStyle name="Migliaia 4" xfId="11"/>
    <cellStyle name="Migliaia 5" xfId="21"/>
    <cellStyle name="Migliaia 6" xfId="23"/>
    <cellStyle name="Migliaia 7" xfId="20"/>
    <cellStyle name="Normale" xfId="0" builtinId="0"/>
    <cellStyle name="Normale 2" xfId="4"/>
    <cellStyle name="Normale 2 2" xfId="17"/>
    <cellStyle name="Normale 2 2 2" xfId="26"/>
    <cellStyle name="Normale 2 3" xfId="13"/>
    <cellStyle name="Normale 3" xfId="5"/>
    <cellStyle name="Normale 3 2" xfId="19"/>
    <cellStyle name="Normale 4" xfId="6"/>
    <cellStyle name="Normale 5" xfId="7"/>
    <cellStyle name="Normale 5 2" xfId="14"/>
    <cellStyle name="Normale 6" xfId="16"/>
    <cellStyle name="Normale 6 2" xfId="25"/>
    <cellStyle name="Normale_OBJ_rev09" xfId="8"/>
    <cellStyle name="Valuta" xfId="10" builtinId="4"/>
    <cellStyle name="Valuta 2" xfId="24"/>
    <cellStyle name="Währung" xfId="9"/>
    <cellStyle name="Währung 2" xfId="15"/>
  </cellStyles>
  <dxfs count="7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colors>
    <mruColors>
      <color rgb="FFA7F9CE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26" zoomScaleNormal="100" zoomScaleSheetLayoutView="100" workbookViewId="0">
      <selection activeCell="B64" sqref="B64"/>
    </sheetView>
  </sheetViews>
  <sheetFormatPr defaultColWidth="9.140625" defaultRowHeight="12.95" customHeight="1" x14ac:dyDescent="0.25"/>
  <cols>
    <col min="1" max="1" width="4.140625" style="292" customWidth="1"/>
    <col min="2" max="2" width="43.5703125" customWidth="1"/>
    <col min="3" max="3" width="12.85546875" style="292" customWidth="1"/>
    <col min="4" max="4" width="64.28515625" customWidth="1"/>
    <col min="5" max="5" width="42.42578125" style="50" customWidth="1"/>
    <col min="6" max="7" width="9.140625" style="49" hidden="1" customWidth="1"/>
    <col min="8" max="16384" width="9.140625" style="49"/>
  </cols>
  <sheetData>
    <row r="1" spans="1:5" s="48" customFormat="1" ht="29.25" customHeight="1" x14ac:dyDescent="0.3">
      <c r="A1" s="291" t="s">
        <v>278</v>
      </c>
      <c r="B1" s="291" t="s">
        <v>281</v>
      </c>
      <c r="C1" s="291" t="s">
        <v>58</v>
      </c>
      <c r="D1" s="291" t="s">
        <v>280</v>
      </c>
      <c r="E1" s="291" t="s">
        <v>279</v>
      </c>
    </row>
    <row r="2" spans="1:5" ht="11.25" customHeight="1" x14ac:dyDescent="0.3">
      <c r="A2" s="292">
        <v>1</v>
      </c>
      <c r="B2" t="s">
        <v>3</v>
      </c>
      <c r="C2" s="292">
        <v>1</v>
      </c>
      <c r="D2" t="s">
        <v>16</v>
      </c>
      <c r="E2" s="73" t="s">
        <v>365</v>
      </c>
    </row>
    <row r="3" spans="1:5" ht="11.25" customHeight="1" x14ac:dyDescent="0.3">
      <c r="C3" s="292">
        <v>2</v>
      </c>
      <c r="D3" t="s">
        <v>17</v>
      </c>
      <c r="E3" s="73" t="s">
        <v>365</v>
      </c>
    </row>
    <row r="4" spans="1:5" ht="11.25" customHeight="1" x14ac:dyDescent="0.3">
      <c r="C4" s="292">
        <v>3</v>
      </c>
      <c r="D4" t="s">
        <v>18</v>
      </c>
      <c r="E4" s="73" t="s">
        <v>367</v>
      </c>
    </row>
    <row r="5" spans="1:5" ht="11.25" customHeight="1" x14ac:dyDescent="0.3">
      <c r="C5" s="292">
        <v>4</v>
      </c>
      <c r="D5" t="s">
        <v>19</v>
      </c>
      <c r="E5" s="73" t="s">
        <v>367</v>
      </c>
    </row>
    <row r="6" spans="1:5" ht="11.25" customHeight="1" x14ac:dyDescent="0.3">
      <c r="C6" s="292">
        <v>5</v>
      </c>
      <c r="D6" t="s">
        <v>20</v>
      </c>
      <c r="E6" s="73" t="s">
        <v>368</v>
      </c>
    </row>
    <row r="7" spans="1:5" ht="11.25" customHeight="1" x14ac:dyDescent="0.3">
      <c r="C7" s="292">
        <v>6</v>
      </c>
      <c r="D7" t="s">
        <v>21</v>
      </c>
      <c r="E7" s="73" t="s">
        <v>368</v>
      </c>
    </row>
    <row r="8" spans="1:5" ht="11.25" customHeight="1" x14ac:dyDescent="0.3">
      <c r="C8" s="292">
        <v>7</v>
      </c>
      <c r="D8" t="s">
        <v>22</v>
      </c>
      <c r="E8" s="73" t="s">
        <v>365</v>
      </c>
    </row>
    <row r="9" spans="1:5" ht="11.25" customHeight="1" x14ac:dyDescent="0.3">
      <c r="C9" s="292">
        <v>8</v>
      </c>
      <c r="D9" t="s">
        <v>23</v>
      </c>
      <c r="E9" s="73" t="s">
        <v>365</v>
      </c>
    </row>
    <row r="10" spans="1:5" ht="11.25" customHeight="1" x14ac:dyDescent="0.3">
      <c r="C10" s="292">
        <v>11</v>
      </c>
      <c r="D10" t="s">
        <v>24</v>
      </c>
      <c r="E10" s="73" t="s">
        <v>365</v>
      </c>
    </row>
    <row r="11" spans="1:5" ht="11.25" customHeight="1" x14ac:dyDescent="0.3">
      <c r="A11" s="292">
        <v>3</v>
      </c>
      <c r="B11" t="s">
        <v>4</v>
      </c>
      <c r="C11" s="292">
        <v>1</v>
      </c>
      <c r="D11" t="s">
        <v>25</v>
      </c>
      <c r="E11" s="73" t="s">
        <v>369</v>
      </c>
    </row>
    <row r="12" spans="1:5" ht="11.25" customHeight="1" x14ac:dyDescent="0.3">
      <c r="C12" s="292">
        <v>2</v>
      </c>
      <c r="D12" t="s">
        <v>26</v>
      </c>
      <c r="E12" s="73" t="s">
        <v>369</v>
      </c>
    </row>
    <row r="13" spans="1:5" ht="11.25" customHeight="1" x14ac:dyDescent="0.3">
      <c r="A13" s="292">
        <v>4</v>
      </c>
      <c r="B13" t="s">
        <v>5</v>
      </c>
      <c r="C13" s="292">
        <v>1</v>
      </c>
      <c r="D13" t="s">
        <v>27</v>
      </c>
      <c r="E13" s="73" t="s">
        <v>365</v>
      </c>
    </row>
    <row r="14" spans="1:5" ht="11.25" customHeight="1" x14ac:dyDescent="0.3">
      <c r="C14" s="292">
        <v>2</v>
      </c>
      <c r="D14" t="s">
        <v>28</v>
      </c>
      <c r="E14" s="73" t="s">
        <v>365</v>
      </c>
    </row>
    <row r="15" spans="1:5" ht="11.25" customHeight="1" x14ac:dyDescent="0.25">
      <c r="C15" s="292">
        <v>6</v>
      </c>
      <c r="D15" t="s">
        <v>30</v>
      </c>
      <c r="E15" s="73" t="s">
        <v>365</v>
      </c>
    </row>
    <row r="16" spans="1:5" ht="11.25" customHeight="1" x14ac:dyDescent="0.25">
      <c r="A16" s="292">
        <v>5</v>
      </c>
      <c r="B16" s="290" t="s">
        <v>370</v>
      </c>
      <c r="C16" s="292">
        <v>1</v>
      </c>
      <c r="D16" s="288" t="s">
        <v>31</v>
      </c>
      <c r="E16" s="289" t="s">
        <v>324</v>
      </c>
    </row>
    <row r="17" spans="1:5" ht="11.25" customHeight="1" x14ac:dyDescent="0.25">
      <c r="C17" s="292">
        <v>2</v>
      </c>
      <c r="D17" t="s">
        <v>32</v>
      </c>
      <c r="E17" s="73" t="s">
        <v>365</v>
      </c>
    </row>
    <row r="18" spans="1:5" ht="11.25" customHeight="1" x14ac:dyDescent="0.3">
      <c r="A18" s="292">
        <v>6</v>
      </c>
      <c r="B18" t="s">
        <v>7</v>
      </c>
      <c r="C18" s="292">
        <v>1</v>
      </c>
      <c r="D18" t="s">
        <v>33</v>
      </c>
      <c r="E18" s="73" t="s">
        <v>365</v>
      </c>
    </row>
    <row r="19" spans="1:5" ht="11.25" customHeight="1" x14ac:dyDescent="0.3">
      <c r="C19" s="292">
        <v>2</v>
      </c>
      <c r="D19" s="288" t="s">
        <v>34</v>
      </c>
      <c r="E19" s="73" t="s">
        <v>324</v>
      </c>
    </row>
    <row r="20" spans="1:5" ht="11.25" customHeight="1" x14ac:dyDescent="0.3">
      <c r="A20" s="292">
        <v>8</v>
      </c>
      <c r="B20" t="s">
        <v>8</v>
      </c>
      <c r="C20" s="292">
        <v>1</v>
      </c>
      <c r="D20" t="s">
        <v>35</v>
      </c>
      <c r="E20" s="73" t="s">
        <v>368</v>
      </c>
    </row>
    <row r="21" spans="1:5" ht="11.25" customHeight="1" x14ac:dyDescent="0.3">
      <c r="C21" s="292">
        <v>2</v>
      </c>
      <c r="D21" s="1" t="s">
        <v>36</v>
      </c>
      <c r="E21" s="73" t="s">
        <v>368</v>
      </c>
    </row>
    <row r="22" spans="1:5" ht="11.25" customHeight="1" x14ac:dyDescent="0.3">
      <c r="A22" s="292">
        <v>9</v>
      </c>
      <c r="B22" s="1" t="s">
        <v>372</v>
      </c>
      <c r="C22" s="292">
        <v>1</v>
      </c>
      <c r="D22" t="s">
        <v>37</v>
      </c>
      <c r="E22" s="73" t="s">
        <v>368</v>
      </c>
    </row>
    <row r="23" spans="1:5" ht="11.25" customHeight="1" x14ac:dyDescent="0.3">
      <c r="B23" t="s">
        <v>371</v>
      </c>
      <c r="C23" s="292">
        <v>2</v>
      </c>
      <c r="D23" t="s">
        <v>38</v>
      </c>
      <c r="E23" s="73" t="s">
        <v>368</v>
      </c>
    </row>
    <row r="24" spans="1:5" ht="11.25" customHeight="1" x14ac:dyDescent="0.3">
      <c r="C24" s="292">
        <v>3</v>
      </c>
      <c r="D24" t="s">
        <v>39</v>
      </c>
      <c r="E24" s="73" t="s">
        <v>368</v>
      </c>
    </row>
    <row r="25" spans="1:5" ht="11.25" customHeight="1" x14ac:dyDescent="0.3">
      <c r="C25" s="292">
        <v>4</v>
      </c>
      <c r="D25" t="s">
        <v>40</v>
      </c>
      <c r="E25" s="73" t="s">
        <v>368</v>
      </c>
    </row>
    <row r="26" spans="1:5" ht="11.25" customHeight="1" x14ac:dyDescent="0.3">
      <c r="C26" s="292">
        <v>7</v>
      </c>
      <c r="D26" s="288" t="s">
        <v>41</v>
      </c>
      <c r="E26" s="73" t="s">
        <v>324</v>
      </c>
    </row>
    <row r="27" spans="1:5" ht="11.25" customHeight="1" x14ac:dyDescent="0.25">
      <c r="C27" s="292">
        <v>8</v>
      </c>
      <c r="D27" s="288" t="s">
        <v>42</v>
      </c>
      <c r="E27" s="73" t="s">
        <v>324</v>
      </c>
    </row>
    <row r="28" spans="1:5" ht="11.25" customHeight="1" x14ac:dyDescent="0.25">
      <c r="A28" s="292">
        <v>10</v>
      </c>
      <c r="B28" t="s">
        <v>10</v>
      </c>
      <c r="C28" s="292">
        <v>2</v>
      </c>
      <c r="D28" s="288" t="s">
        <v>43</v>
      </c>
      <c r="E28" s="73" t="s">
        <v>324</v>
      </c>
    </row>
    <row r="29" spans="1:5" ht="11.25" customHeight="1" x14ac:dyDescent="0.25">
      <c r="C29" s="292">
        <v>5</v>
      </c>
      <c r="D29" t="s">
        <v>44</v>
      </c>
      <c r="E29" s="73" t="s">
        <v>368</v>
      </c>
    </row>
    <row r="30" spans="1:5" ht="11.25" customHeight="1" x14ac:dyDescent="0.3">
      <c r="A30" s="292">
        <v>12</v>
      </c>
      <c r="B30" t="s">
        <v>11</v>
      </c>
      <c r="C30" s="292">
        <v>1</v>
      </c>
      <c r="D30" t="s">
        <v>45</v>
      </c>
      <c r="E30" s="73" t="s">
        <v>366</v>
      </c>
    </row>
    <row r="31" spans="1:5" ht="11.25" customHeight="1" x14ac:dyDescent="0.25">
      <c r="C31" s="292">
        <v>2</v>
      </c>
      <c r="D31" s="288" t="s">
        <v>46</v>
      </c>
      <c r="E31" s="73" t="s">
        <v>366</v>
      </c>
    </row>
    <row r="32" spans="1:5" ht="11.25" customHeight="1" x14ac:dyDescent="0.25">
      <c r="C32" s="292">
        <v>3</v>
      </c>
      <c r="D32" t="s">
        <v>47</v>
      </c>
      <c r="E32" s="73" t="s">
        <v>366</v>
      </c>
    </row>
    <row r="33" spans="1:5" ht="11.25" customHeight="1" x14ac:dyDescent="0.25">
      <c r="C33" s="292">
        <v>4</v>
      </c>
      <c r="D33" t="s">
        <v>48</v>
      </c>
      <c r="E33" s="73" t="s">
        <v>324</v>
      </c>
    </row>
    <row r="34" spans="1:5" ht="11.25" customHeight="1" x14ac:dyDescent="0.25">
      <c r="C34" s="292">
        <v>6</v>
      </c>
      <c r="D34" t="s">
        <v>49</v>
      </c>
      <c r="E34" s="73" t="s">
        <v>324</v>
      </c>
    </row>
    <row r="35" spans="1:5" ht="11.25" customHeight="1" x14ac:dyDescent="0.25">
      <c r="C35" s="292">
        <v>7</v>
      </c>
      <c r="D35" s="1" t="s">
        <v>50</v>
      </c>
      <c r="E35" s="73" t="s">
        <v>366</v>
      </c>
    </row>
    <row r="36" spans="1:5" ht="11.25" customHeight="1" x14ac:dyDescent="0.25">
      <c r="C36" s="292">
        <v>8</v>
      </c>
      <c r="D36" s="288" t="s">
        <v>51</v>
      </c>
      <c r="E36" s="73" t="s">
        <v>324</v>
      </c>
    </row>
    <row r="37" spans="1:5" ht="11.25" customHeight="1" x14ac:dyDescent="0.25">
      <c r="C37" s="292">
        <v>9</v>
      </c>
      <c r="D37" t="s">
        <v>52</v>
      </c>
      <c r="E37" s="73" t="s">
        <v>365</v>
      </c>
    </row>
    <row r="38" spans="1:5" ht="11.25" customHeight="1" x14ac:dyDescent="0.25">
      <c r="A38" s="292">
        <v>13</v>
      </c>
      <c r="B38" t="s">
        <v>328</v>
      </c>
      <c r="C38" s="292">
        <v>7</v>
      </c>
      <c r="D38" s="288" t="s">
        <v>329</v>
      </c>
      <c r="E38" s="73" t="s">
        <v>324</v>
      </c>
    </row>
    <row r="39" spans="1:5" ht="11.25" customHeight="1" x14ac:dyDescent="0.25">
      <c r="A39" s="292">
        <v>14</v>
      </c>
      <c r="B39" t="s">
        <v>12</v>
      </c>
      <c r="C39" s="292">
        <v>2</v>
      </c>
      <c r="D39" t="s">
        <v>53</v>
      </c>
      <c r="E39" s="73" t="s">
        <v>369</v>
      </c>
    </row>
    <row r="40" spans="1:5" ht="11.25" customHeight="1" x14ac:dyDescent="0.25">
      <c r="C40" s="292">
        <v>4</v>
      </c>
      <c r="D40" t="s">
        <v>54</v>
      </c>
      <c r="E40" s="73" t="s">
        <v>367</v>
      </c>
    </row>
    <row r="41" spans="1:5" ht="11.25" customHeight="1" x14ac:dyDescent="0.25">
      <c r="A41" s="292">
        <v>15</v>
      </c>
      <c r="B41" s="1" t="s">
        <v>13</v>
      </c>
      <c r="C41" s="292">
        <v>1</v>
      </c>
      <c r="D41" t="s">
        <v>55</v>
      </c>
      <c r="E41" s="73" t="s">
        <v>369</v>
      </c>
    </row>
    <row r="42" spans="1:5" ht="11.25" customHeight="1" x14ac:dyDescent="0.25">
      <c r="B42" s="1"/>
      <c r="C42" s="292">
        <v>2</v>
      </c>
      <c r="D42" t="s">
        <v>373</v>
      </c>
      <c r="E42" s="73" t="s">
        <v>365</v>
      </c>
    </row>
    <row r="43" spans="1:5" ht="11.25" customHeight="1" x14ac:dyDescent="0.25">
      <c r="C43" s="292">
        <v>3</v>
      </c>
      <c r="D43" s="288" t="s">
        <v>330</v>
      </c>
      <c r="E43" s="73" t="s">
        <v>324</v>
      </c>
    </row>
    <row r="44" spans="1:5" ht="11.25" customHeight="1" x14ac:dyDescent="0.3">
      <c r="A44" s="292">
        <v>16</v>
      </c>
      <c r="B44" t="s">
        <v>14</v>
      </c>
      <c r="C44" s="292">
        <v>1</v>
      </c>
      <c r="D44" s="288" t="s">
        <v>56</v>
      </c>
      <c r="E44" s="73" t="s">
        <v>324</v>
      </c>
    </row>
    <row r="45" spans="1:5" ht="11.25" customHeight="1" x14ac:dyDescent="0.3">
      <c r="A45" s="292">
        <v>19</v>
      </c>
      <c r="B45" t="s">
        <v>15</v>
      </c>
      <c r="C45" s="292">
        <v>1</v>
      </c>
      <c r="D45" s="288" t="s">
        <v>57</v>
      </c>
      <c r="E45" s="73" t="s">
        <v>324</v>
      </c>
    </row>
    <row r="46" spans="1:5" ht="11.25" customHeight="1" x14ac:dyDescent="0.3">
      <c r="A46" s="292">
        <v>20</v>
      </c>
      <c r="B46" t="s">
        <v>331</v>
      </c>
      <c r="C46" s="292">
        <v>1</v>
      </c>
      <c r="D46" t="s">
        <v>335</v>
      </c>
      <c r="E46" s="73" t="s">
        <v>367</v>
      </c>
    </row>
    <row r="47" spans="1:5" ht="11.25" customHeight="1" x14ac:dyDescent="0.25">
      <c r="C47" s="292">
        <v>2</v>
      </c>
      <c r="D47" t="s">
        <v>336</v>
      </c>
      <c r="E47" s="73" t="s">
        <v>367</v>
      </c>
    </row>
    <row r="48" spans="1:5" ht="11.25" customHeight="1" x14ac:dyDescent="0.3">
      <c r="C48" s="292">
        <v>3</v>
      </c>
      <c r="D48" t="s">
        <v>337</v>
      </c>
      <c r="E48" s="73" t="s">
        <v>367</v>
      </c>
    </row>
    <row r="49" spans="1:5" ht="11.25" customHeight="1" x14ac:dyDescent="0.3">
      <c r="A49" s="292">
        <v>50</v>
      </c>
      <c r="B49" t="s">
        <v>332</v>
      </c>
      <c r="C49" s="292">
        <v>1</v>
      </c>
      <c r="D49" t="s">
        <v>333</v>
      </c>
      <c r="E49" s="73" t="s">
        <v>367</v>
      </c>
    </row>
    <row r="50" spans="1:5" ht="11.25" customHeight="1" x14ac:dyDescent="0.3">
      <c r="C50" s="292">
        <v>2</v>
      </c>
      <c r="D50" t="s">
        <v>334</v>
      </c>
      <c r="E50" s="73" t="s">
        <v>367</v>
      </c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6" type="noConversion"/>
  <pageMargins left="0.39370078740157483" right="0.39370078740157483" top="0.67" bottom="0.19685039370078741" header="0.19685039370078741" footer="0.19685039370078741"/>
  <pageSetup paperSize="9" scale="83" orientation="landscape" r:id="rId4"/>
  <headerFooter alignWithMargins="0">
    <oddHeader xml:space="preserve">&amp;C
COMUNE DI SANDIGLIANO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WhiteSpace="0" zoomScaleNormal="100" workbookViewId="0">
      <selection activeCell="K30" sqref="K30"/>
    </sheetView>
  </sheetViews>
  <sheetFormatPr defaultColWidth="9.140625" defaultRowHeight="12.75" x14ac:dyDescent="0.2"/>
  <cols>
    <col min="1" max="7" width="9.140625" style="4"/>
    <col min="8" max="8" width="10.140625" style="4" bestFit="1" customWidth="1"/>
    <col min="9" max="9" width="9.140625" style="4"/>
    <col min="10" max="10" width="9.7109375" style="4" customWidth="1"/>
    <col min="11" max="11" width="11.42578125" style="4" customWidth="1"/>
    <col min="12" max="12" width="13.85546875" style="4" customWidth="1"/>
    <col min="13" max="13" width="9.140625" style="4"/>
    <col min="14" max="14" width="19" style="4" bestFit="1" customWidth="1"/>
    <col min="15" max="16384" width="9.140625" style="4"/>
  </cols>
  <sheetData>
    <row r="1" spans="1:15" ht="21.75" customHeight="1" thickBot="1" x14ac:dyDescent="0.3">
      <c r="A1" s="457"/>
      <c r="B1" s="458"/>
      <c r="C1" s="458"/>
      <c r="D1" s="458"/>
      <c r="E1" s="458"/>
      <c r="F1" s="458"/>
      <c r="G1" s="458"/>
      <c r="H1" s="458"/>
      <c r="I1" s="458"/>
      <c r="J1" s="458"/>
      <c r="K1" s="99" t="s">
        <v>116</v>
      </c>
      <c r="L1" s="100">
        <v>2019</v>
      </c>
    </row>
    <row r="2" spans="1:15" ht="24.75" customHeight="1" thickBot="1" x14ac:dyDescent="0.3">
      <c r="A2" s="459" t="s">
        <v>246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1"/>
    </row>
    <row r="3" spans="1:15" ht="13.5" customHeight="1" x14ac:dyDescent="0.25">
      <c r="A3" s="462" t="s">
        <v>247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4"/>
      <c r="M3" s="22"/>
    </row>
    <row r="4" spans="1:15" ht="15" customHeight="1" x14ac:dyDescent="0.25">
      <c r="A4" s="465" t="s">
        <v>119</v>
      </c>
      <c r="B4" s="466"/>
      <c r="C4" s="466"/>
      <c r="D4" s="466"/>
      <c r="E4" s="467">
        <f>L1-3</f>
        <v>2016</v>
      </c>
      <c r="F4" s="467"/>
      <c r="G4" s="467">
        <f>L1-2</f>
        <v>2017</v>
      </c>
      <c r="H4" s="467"/>
      <c r="I4" s="467">
        <f>L1-1</f>
        <v>2018</v>
      </c>
      <c r="J4" s="467"/>
      <c r="K4" s="475">
        <f>L1</f>
        <v>2019</v>
      </c>
      <c r="L4" s="476"/>
      <c r="M4" s="22"/>
      <c r="N4" s="5"/>
    </row>
    <row r="5" spans="1:15" ht="12.75" customHeight="1" x14ac:dyDescent="0.25">
      <c r="A5" s="468" t="s">
        <v>248</v>
      </c>
      <c r="B5" s="469"/>
      <c r="C5" s="469"/>
      <c r="D5" s="469"/>
      <c r="E5" s="477">
        <v>1</v>
      </c>
      <c r="F5" s="478"/>
      <c r="G5" s="477">
        <v>1</v>
      </c>
      <c r="H5" s="478"/>
      <c r="I5" s="477">
        <v>1</v>
      </c>
      <c r="J5" s="478"/>
      <c r="K5" s="470">
        <v>1</v>
      </c>
      <c r="L5" s="471"/>
    </row>
    <row r="6" spans="1:15" ht="12.75" customHeight="1" x14ac:dyDescent="0.2">
      <c r="A6" s="480" t="s">
        <v>249</v>
      </c>
      <c r="B6" s="481"/>
      <c r="C6" s="481"/>
      <c r="D6" s="481"/>
      <c r="E6" s="477">
        <v>3</v>
      </c>
      <c r="F6" s="478"/>
      <c r="G6" s="477">
        <v>3</v>
      </c>
      <c r="H6" s="478"/>
      <c r="I6" s="477">
        <v>3</v>
      </c>
      <c r="J6" s="478"/>
      <c r="K6" s="470">
        <v>3</v>
      </c>
      <c r="L6" s="471"/>
      <c r="N6" s="5"/>
    </row>
    <row r="7" spans="1:15" ht="13.15" customHeight="1" x14ac:dyDescent="0.2">
      <c r="A7" s="480" t="s">
        <v>250</v>
      </c>
      <c r="B7" s="481"/>
      <c r="C7" s="481"/>
      <c r="D7" s="481"/>
      <c r="E7" s="477">
        <v>8</v>
      </c>
      <c r="F7" s="478"/>
      <c r="G7" s="477">
        <v>8</v>
      </c>
      <c r="H7" s="478"/>
      <c r="I7" s="477">
        <v>8</v>
      </c>
      <c r="J7" s="478"/>
      <c r="K7" s="470">
        <f>7+(1/12*6)</f>
        <v>7.5</v>
      </c>
      <c r="L7" s="471"/>
      <c r="M7" s="4">
        <f>((7/12*12)+(1/12*6))</f>
        <v>7.5</v>
      </c>
      <c r="N7" s="4" t="s">
        <v>418</v>
      </c>
    </row>
    <row r="8" spans="1:15" ht="13.5" thickBot="1" x14ac:dyDescent="0.25">
      <c r="A8" s="472" t="s">
        <v>251</v>
      </c>
      <c r="B8" s="473"/>
      <c r="C8" s="473"/>
      <c r="D8" s="473"/>
      <c r="E8" s="474">
        <f>SUM(E5:F7)</f>
        <v>12</v>
      </c>
      <c r="F8" s="474"/>
      <c r="G8" s="474">
        <f>SUM(G5:H7)</f>
        <v>12</v>
      </c>
      <c r="H8" s="474"/>
      <c r="I8" s="474">
        <f>SUM(I5:J7)</f>
        <v>12</v>
      </c>
      <c r="J8" s="474"/>
      <c r="K8" s="474">
        <f>SUM(K5:L7)</f>
        <v>11.5</v>
      </c>
      <c r="L8" s="479"/>
    </row>
    <row r="9" spans="1:15" s="13" customFormat="1" ht="22.5" customHeight="1" thickBot="1" x14ac:dyDescent="0.25">
      <c r="A9" s="483"/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5"/>
    </row>
    <row r="10" spans="1:15" x14ac:dyDescent="0.2">
      <c r="A10" s="462" t="s">
        <v>252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4"/>
    </row>
    <row r="11" spans="1:15" ht="13.15" x14ac:dyDescent="0.25">
      <c r="A11" s="465" t="s">
        <v>119</v>
      </c>
      <c r="B11" s="466"/>
      <c r="C11" s="466"/>
      <c r="D11" s="466"/>
      <c r="E11" s="467">
        <f>E4</f>
        <v>2016</v>
      </c>
      <c r="F11" s="467"/>
      <c r="G11" s="467">
        <f t="shared" ref="G11" si="0">G4</f>
        <v>2017</v>
      </c>
      <c r="H11" s="467"/>
      <c r="I11" s="467">
        <f t="shared" ref="I11" si="1">I4</f>
        <v>2018</v>
      </c>
      <c r="J11" s="467"/>
      <c r="K11" s="467">
        <f t="shared" ref="K11" si="2">K4</f>
        <v>2019</v>
      </c>
      <c r="L11" s="467"/>
    </row>
    <row r="12" spans="1:15" x14ac:dyDescent="0.2">
      <c r="A12" s="468" t="s">
        <v>248</v>
      </c>
      <c r="B12" s="469"/>
      <c r="C12" s="469"/>
      <c r="D12" s="469"/>
      <c r="E12" s="482">
        <v>58</v>
      </c>
      <c r="F12" s="482"/>
      <c r="G12" s="482">
        <v>59</v>
      </c>
      <c r="H12" s="482"/>
      <c r="I12" s="482">
        <v>60</v>
      </c>
      <c r="J12" s="482"/>
      <c r="K12" s="470">
        <v>61</v>
      </c>
      <c r="L12" s="471"/>
    </row>
    <row r="13" spans="1:15" x14ac:dyDescent="0.2">
      <c r="A13" s="480" t="s">
        <v>249</v>
      </c>
      <c r="B13" s="481"/>
      <c r="C13" s="481"/>
      <c r="D13" s="481"/>
      <c r="E13" s="482">
        <v>52.33</v>
      </c>
      <c r="F13" s="482"/>
      <c r="G13" s="482">
        <v>53.33</v>
      </c>
      <c r="H13" s="482"/>
      <c r="I13" s="482">
        <v>54.33</v>
      </c>
      <c r="J13" s="482"/>
      <c r="K13" s="470">
        <v>55.33</v>
      </c>
      <c r="L13" s="471"/>
    </row>
    <row r="14" spans="1:15" x14ac:dyDescent="0.2">
      <c r="A14" s="480" t="s">
        <v>250</v>
      </c>
      <c r="B14" s="481"/>
      <c r="C14" s="481"/>
      <c r="D14" s="481"/>
      <c r="E14" s="482">
        <v>48.87</v>
      </c>
      <c r="F14" s="482"/>
      <c r="G14" s="477">
        <v>49.87</v>
      </c>
      <c r="H14" s="478"/>
      <c r="I14" s="477">
        <v>50.87</v>
      </c>
      <c r="J14" s="478"/>
      <c r="K14" s="470">
        <v>51.87</v>
      </c>
      <c r="L14" s="471"/>
    </row>
    <row r="15" spans="1:15" ht="13.5" thickBot="1" x14ac:dyDescent="0.25">
      <c r="A15" s="472" t="s">
        <v>253</v>
      </c>
      <c r="B15" s="473"/>
      <c r="C15" s="473"/>
      <c r="D15" s="473"/>
      <c r="E15" s="486">
        <f>SUM(E12:F14)/3</f>
        <v>53.066666666666663</v>
      </c>
      <c r="F15" s="486"/>
      <c r="G15" s="486">
        <f>SUM(G12:H14)/3</f>
        <v>54.066666666666663</v>
      </c>
      <c r="H15" s="486"/>
      <c r="I15" s="486">
        <f>SUM(I12:J14)/3</f>
        <v>55.066666666666663</v>
      </c>
      <c r="J15" s="486"/>
      <c r="K15" s="486">
        <f>SUM(K12:L14)/3</f>
        <v>56.066666666666663</v>
      </c>
      <c r="L15" s="488"/>
      <c r="O15" s="40"/>
    </row>
    <row r="16" spans="1:15" ht="32.25" customHeight="1" thickBot="1" x14ac:dyDescent="0.3">
      <c r="A16" s="483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5"/>
    </row>
    <row r="17" spans="1:13" ht="13.15" x14ac:dyDescent="0.25">
      <c r="A17" s="462" t="s">
        <v>254</v>
      </c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4"/>
    </row>
    <row r="18" spans="1:13" x14ac:dyDescent="0.2">
      <c r="A18" s="465" t="s">
        <v>119</v>
      </c>
      <c r="B18" s="466"/>
      <c r="C18" s="466"/>
      <c r="D18" s="466"/>
      <c r="E18" s="467">
        <f>$L$1 - 3</f>
        <v>2016</v>
      </c>
      <c r="F18" s="467"/>
      <c r="G18" s="467">
        <f>$L$1-2</f>
        <v>2017</v>
      </c>
      <c r="H18" s="467"/>
      <c r="I18" s="467">
        <f>$L$1-1</f>
        <v>2018</v>
      </c>
      <c r="J18" s="467"/>
      <c r="K18" s="475">
        <f>$L$1</f>
        <v>2019</v>
      </c>
      <c r="L18" s="476"/>
    </row>
    <row r="19" spans="1:13" x14ac:dyDescent="0.2">
      <c r="A19" s="468" t="s">
        <v>255</v>
      </c>
      <c r="B19" s="469"/>
      <c r="C19" s="469"/>
      <c r="D19" s="469"/>
      <c r="E19" s="487">
        <v>0.44269999999999998</v>
      </c>
      <c r="F19" s="487"/>
      <c r="G19" s="487">
        <v>0.66049999999999998</v>
      </c>
      <c r="H19" s="487"/>
      <c r="I19" s="487">
        <v>0.64780000000000004</v>
      </c>
      <c r="J19" s="487"/>
      <c r="K19" s="489">
        <v>0.45</v>
      </c>
      <c r="L19" s="490"/>
      <c r="M19" s="417"/>
    </row>
    <row r="20" spans="1:13" ht="13.5" thickBot="1" x14ac:dyDescent="0.25">
      <c r="A20" s="491" t="s">
        <v>256</v>
      </c>
      <c r="B20" s="492"/>
      <c r="C20" s="492"/>
      <c r="D20" s="492"/>
      <c r="E20" s="493">
        <v>0.1</v>
      </c>
      <c r="F20" s="493"/>
      <c r="G20" s="493">
        <v>0.34770000000000001</v>
      </c>
      <c r="H20" s="493"/>
      <c r="I20" s="493">
        <v>0.3518</v>
      </c>
      <c r="J20" s="496"/>
      <c r="K20" s="494">
        <v>0.12</v>
      </c>
      <c r="L20" s="495"/>
      <c r="M20" s="417"/>
    </row>
    <row r="21" spans="1:13" x14ac:dyDescent="0.2">
      <c r="A21" s="44"/>
      <c r="B21" s="45"/>
      <c r="C21" s="45"/>
      <c r="D21" s="45"/>
      <c r="E21" s="448"/>
      <c r="F21" s="448"/>
      <c r="G21" s="448"/>
      <c r="H21" s="448"/>
      <c r="I21" s="448"/>
      <c r="J21" s="45"/>
      <c r="K21" s="45"/>
      <c r="L21" s="46"/>
    </row>
    <row r="22" spans="1:13" x14ac:dyDescent="0.2">
      <c r="A22" s="483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5"/>
    </row>
    <row r="23" spans="1:13" ht="13.15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</row>
    <row r="24" spans="1:13" ht="13.9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6"/>
    </row>
    <row r="25" spans="1:13" ht="13.15" x14ac:dyDescent="0.25">
      <c r="A25" s="462" t="s">
        <v>257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4"/>
    </row>
    <row r="26" spans="1:13" ht="13.15" x14ac:dyDescent="0.25">
      <c r="A26" s="465" t="s">
        <v>119</v>
      </c>
      <c r="B26" s="466"/>
      <c r="C26" s="466"/>
      <c r="D26" s="466"/>
      <c r="E26" s="467">
        <f>$L$1 - 3</f>
        <v>2016</v>
      </c>
      <c r="F26" s="467"/>
      <c r="G26" s="467">
        <f>$L$1-2</f>
        <v>2017</v>
      </c>
      <c r="H26" s="467"/>
      <c r="I26" s="467">
        <f>$L$1-1</f>
        <v>2018</v>
      </c>
      <c r="J26" s="467"/>
      <c r="K26" s="475">
        <f>$L$1</f>
        <v>2019</v>
      </c>
      <c r="L26" s="476"/>
    </row>
    <row r="27" spans="1:13" ht="12.75" customHeight="1" x14ac:dyDescent="0.2">
      <c r="A27" s="468" t="s">
        <v>258</v>
      </c>
      <c r="B27" s="469"/>
      <c r="C27" s="469"/>
      <c r="D27" s="469"/>
      <c r="E27" s="482">
        <v>470573</v>
      </c>
      <c r="F27" s="482"/>
      <c r="G27" s="482">
        <v>462358.14</v>
      </c>
      <c r="H27" s="482"/>
      <c r="I27" s="482">
        <v>437638.61</v>
      </c>
      <c r="J27" s="482"/>
      <c r="K27" s="500">
        <v>507359.56</v>
      </c>
      <c r="L27" s="501"/>
    </row>
    <row r="28" spans="1:13" ht="12.75" customHeight="1" x14ac:dyDescent="0.2">
      <c r="A28" s="468" t="s">
        <v>259</v>
      </c>
      <c r="B28" s="469"/>
      <c r="C28" s="469"/>
      <c r="D28" s="469"/>
      <c r="E28" s="482">
        <v>2700</v>
      </c>
      <c r="F28" s="482"/>
      <c r="G28" s="482">
        <v>2700</v>
      </c>
      <c r="H28" s="482"/>
      <c r="I28" s="482">
        <v>2500</v>
      </c>
      <c r="J28" s="482"/>
      <c r="K28" s="500">
        <v>1645</v>
      </c>
      <c r="L28" s="501"/>
    </row>
    <row r="29" spans="1:13" ht="12.75" customHeight="1" thickBot="1" x14ac:dyDescent="0.25">
      <c r="A29" s="497" t="s">
        <v>260</v>
      </c>
      <c r="B29" s="498"/>
      <c r="C29" s="498"/>
      <c r="D29" s="498"/>
      <c r="E29" s="499">
        <v>1944</v>
      </c>
      <c r="F29" s="499"/>
      <c r="G29" s="499">
        <v>915.5</v>
      </c>
      <c r="H29" s="499"/>
      <c r="I29" s="499">
        <v>1119</v>
      </c>
      <c r="J29" s="499"/>
      <c r="K29" s="502">
        <v>450</v>
      </c>
      <c r="L29" s="503"/>
    </row>
    <row r="30" spans="1:13" ht="13.1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3" ht="13.9" thickBot="1" x14ac:dyDescent="0.3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6"/>
    </row>
    <row r="32" spans="1:13" ht="13.15" x14ac:dyDescent="0.25">
      <c r="A32" s="517" t="s">
        <v>261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9"/>
    </row>
    <row r="33" spans="1:13" ht="13.15" x14ac:dyDescent="0.25">
      <c r="A33" s="504" t="s">
        <v>119</v>
      </c>
      <c r="B33" s="505"/>
      <c r="C33" s="505"/>
      <c r="D33" s="506"/>
      <c r="E33" s="467">
        <f>$L$1-3</f>
        <v>2016</v>
      </c>
      <c r="F33" s="467"/>
      <c r="G33" s="467">
        <f>$L$1-2</f>
        <v>2017</v>
      </c>
      <c r="H33" s="467"/>
      <c r="I33" s="467">
        <f>$L$1-1</f>
        <v>2018</v>
      </c>
      <c r="J33" s="467"/>
      <c r="K33" s="467">
        <f>$L$1</f>
        <v>2019</v>
      </c>
      <c r="L33" s="527"/>
    </row>
    <row r="34" spans="1:13" ht="12.75" customHeight="1" x14ac:dyDescent="0.2">
      <c r="A34" s="528" t="s">
        <v>262</v>
      </c>
      <c r="B34" s="529"/>
      <c r="C34" s="529"/>
      <c r="D34" s="530"/>
      <c r="E34" s="531">
        <f>E27/'Economico Patrimoniale'!E19</f>
        <v>0.28628179271451704</v>
      </c>
      <c r="F34" s="531"/>
      <c r="G34" s="531">
        <f>G27/'Economico Patrimoniale'!G19</f>
        <v>0.29931139845909294</v>
      </c>
      <c r="H34" s="531"/>
      <c r="I34" s="531">
        <f>I27/'Economico Patrimoniale'!I19</f>
        <v>0.26443589591044031</v>
      </c>
      <c r="J34" s="531"/>
      <c r="K34" s="532">
        <f>K27/'Economico Patrimoniale'!K19</f>
        <v>0.26816360184199212</v>
      </c>
      <c r="L34" s="533"/>
    </row>
    <row r="35" spans="1:13" ht="12.75" customHeight="1" x14ac:dyDescent="0.2">
      <c r="A35" s="524" t="s">
        <v>223</v>
      </c>
      <c r="B35" s="525"/>
      <c r="C35" s="525"/>
      <c r="D35" s="526"/>
      <c r="E35" s="531"/>
      <c r="F35" s="531"/>
      <c r="G35" s="531"/>
      <c r="H35" s="531"/>
      <c r="I35" s="531"/>
      <c r="J35" s="531"/>
      <c r="K35" s="532"/>
      <c r="L35" s="533"/>
    </row>
    <row r="36" spans="1:13" ht="12.75" customHeight="1" x14ac:dyDescent="0.2">
      <c r="A36" s="507" t="s">
        <v>263</v>
      </c>
      <c r="B36" s="508"/>
      <c r="C36" s="508"/>
      <c r="D36" s="509"/>
      <c r="E36" s="531"/>
      <c r="F36" s="531"/>
      <c r="G36" s="531"/>
      <c r="H36" s="531"/>
      <c r="I36" s="531"/>
      <c r="J36" s="531"/>
      <c r="K36" s="532"/>
      <c r="L36" s="533"/>
    </row>
    <row r="37" spans="1:13" ht="12.75" customHeight="1" x14ac:dyDescent="0.2">
      <c r="A37" s="528" t="s">
        <v>264</v>
      </c>
      <c r="B37" s="529"/>
      <c r="C37" s="529"/>
      <c r="D37" s="530"/>
      <c r="E37" s="534">
        <f>E27/E8</f>
        <v>39214.416666666664</v>
      </c>
      <c r="F37" s="535"/>
      <c r="G37" s="534">
        <f>G27/G8</f>
        <v>38529.845000000001</v>
      </c>
      <c r="H37" s="535"/>
      <c r="I37" s="534">
        <f>I27/I8</f>
        <v>36469.884166666663</v>
      </c>
      <c r="J37" s="535"/>
      <c r="K37" s="520">
        <f>K27/K8</f>
        <v>44118.222608695651</v>
      </c>
      <c r="L37" s="521"/>
    </row>
    <row r="38" spans="1:13" ht="12.75" customHeight="1" x14ac:dyDescent="0.2">
      <c r="A38" s="524" t="s">
        <v>223</v>
      </c>
      <c r="B38" s="525"/>
      <c r="C38" s="525"/>
      <c r="D38" s="526"/>
      <c r="E38" s="536"/>
      <c r="F38" s="537"/>
      <c r="G38" s="536"/>
      <c r="H38" s="537"/>
      <c r="I38" s="536"/>
      <c r="J38" s="537"/>
      <c r="K38" s="522"/>
      <c r="L38" s="523"/>
    </row>
    <row r="39" spans="1:13" ht="12.75" customHeight="1" x14ac:dyDescent="0.2">
      <c r="A39" s="507" t="s">
        <v>265</v>
      </c>
      <c r="B39" s="508"/>
      <c r="C39" s="508"/>
      <c r="D39" s="509"/>
      <c r="E39" s="536"/>
      <c r="F39" s="537"/>
      <c r="G39" s="536"/>
      <c r="H39" s="537"/>
      <c r="I39" s="536"/>
      <c r="J39" s="537"/>
      <c r="K39" s="522"/>
      <c r="L39" s="523"/>
    </row>
    <row r="40" spans="1:13" ht="12.75" customHeight="1" x14ac:dyDescent="0.2">
      <c r="A40" s="510" t="s">
        <v>266</v>
      </c>
      <c r="B40" s="511"/>
      <c r="C40" s="511"/>
      <c r="D40" s="512"/>
      <c r="E40" s="513">
        <f>E27/Caratteristiche!G5</f>
        <v>175.1295124674358</v>
      </c>
      <c r="F40" s="514"/>
      <c r="G40" s="513">
        <f>G27/Caratteristiche!I5</f>
        <v>173.4927354596623</v>
      </c>
      <c r="H40" s="514"/>
      <c r="I40" s="513">
        <f>I27/Caratteristiche!K5</f>
        <v>163.90959176029963</v>
      </c>
      <c r="J40" s="514"/>
      <c r="K40" s="520">
        <f>K27/Caratteristiche!M5</f>
        <v>190.02230711610486</v>
      </c>
      <c r="L40" s="521"/>
    </row>
    <row r="41" spans="1:13" ht="12.75" customHeight="1" x14ac:dyDescent="0.2">
      <c r="A41" s="524" t="s">
        <v>223</v>
      </c>
      <c r="B41" s="525"/>
      <c r="C41" s="525"/>
      <c r="D41" s="526"/>
      <c r="E41" s="515"/>
      <c r="F41" s="516"/>
      <c r="G41" s="515"/>
      <c r="H41" s="516"/>
      <c r="I41" s="515"/>
      <c r="J41" s="516"/>
      <c r="K41" s="522"/>
      <c r="L41" s="523"/>
    </row>
    <row r="42" spans="1:13" ht="13.5" customHeight="1" x14ac:dyDescent="0.2">
      <c r="A42" s="507" t="s">
        <v>118</v>
      </c>
      <c r="B42" s="508"/>
      <c r="C42" s="508"/>
      <c r="D42" s="509"/>
      <c r="E42" s="515"/>
      <c r="F42" s="516"/>
      <c r="G42" s="515"/>
      <c r="H42" s="516"/>
      <c r="I42" s="515"/>
      <c r="J42" s="516"/>
      <c r="K42" s="522"/>
      <c r="L42" s="523"/>
    </row>
    <row r="43" spans="1:13" ht="12.75" customHeight="1" x14ac:dyDescent="0.2">
      <c r="A43" s="510" t="s">
        <v>267</v>
      </c>
      <c r="B43" s="511"/>
      <c r="C43" s="511"/>
      <c r="D43" s="512"/>
      <c r="E43" s="538">
        <f>Caratteristiche!G5/Organizzazione!E8</f>
        <v>223.91666666666666</v>
      </c>
      <c r="F43" s="538"/>
      <c r="G43" s="538">
        <f>Caratteristiche!I5/Organizzazione!G8</f>
        <v>222.08333333333334</v>
      </c>
      <c r="H43" s="538"/>
      <c r="I43" s="538">
        <f>Caratteristiche!K5/Organizzazione!I8</f>
        <v>222.5</v>
      </c>
      <c r="J43" s="538"/>
      <c r="K43" s="539">
        <f>Caratteristiche!M5/Organizzazione!K8</f>
        <v>232.17391304347825</v>
      </c>
      <c r="L43" s="540"/>
    </row>
    <row r="44" spans="1:13" ht="12.75" customHeight="1" x14ac:dyDescent="0.2">
      <c r="A44" s="524" t="s">
        <v>118</v>
      </c>
      <c r="B44" s="525"/>
      <c r="C44" s="525"/>
      <c r="D44" s="526"/>
      <c r="E44" s="538"/>
      <c r="F44" s="538"/>
      <c r="G44" s="538"/>
      <c r="H44" s="538"/>
      <c r="I44" s="538"/>
      <c r="J44" s="538"/>
      <c r="K44" s="541"/>
      <c r="L44" s="542"/>
      <c r="M44" s="47"/>
    </row>
    <row r="45" spans="1:13" ht="12.75" customHeight="1" x14ac:dyDescent="0.2">
      <c r="A45" s="507" t="s">
        <v>265</v>
      </c>
      <c r="B45" s="508"/>
      <c r="C45" s="508"/>
      <c r="D45" s="509"/>
      <c r="E45" s="538"/>
      <c r="F45" s="538"/>
      <c r="G45" s="538"/>
      <c r="H45" s="538"/>
      <c r="I45" s="538"/>
      <c r="J45" s="538"/>
      <c r="K45" s="541"/>
      <c r="L45" s="542"/>
    </row>
    <row r="46" spans="1:13" ht="12.75" customHeight="1" x14ac:dyDescent="0.2">
      <c r="A46" s="528" t="s">
        <v>268</v>
      </c>
      <c r="B46" s="529"/>
      <c r="C46" s="529"/>
      <c r="D46" s="530"/>
      <c r="E46" s="531">
        <f>E5/E8</f>
        <v>8.3333333333333329E-2</v>
      </c>
      <c r="F46" s="531"/>
      <c r="G46" s="531">
        <f>G5/G8</f>
        <v>8.3333333333333329E-2</v>
      </c>
      <c r="H46" s="531"/>
      <c r="I46" s="531">
        <f>I5/I8</f>
        <v>8.3333333333333329E-2</v>
      </c>
      <c r="J46" s="531"/>
      <c r="K46" s="532">
        <f>K5/K8</f>
        <v>8.6956521739130432E-2</v>
      </c>
      <c r="L46" s="533"/>
    </row>
    <row r="47" spans="1:13" ht="12.75" customHeight="1" x14ac:dyDescent="0.2">
      <c r="A47" s="524" t="s">
        <v>269</v>
      </c>
      <c r="B47" s="525"/>
      <c r="C47" s="525"/>
      <c r="D47" s="526"/>
      <c r="E47" s="531"/>
      <c r="F47" s="531"/>
      <c r="G47" s="531"/>
      <c r="H47" s="531"/>
      <c r="I47" s="531"/>
      <c r="J47" s="531"/>
      <c r="K47" s="532"/>
      <c r="L47" s="533"/>
    </row>
    <row r="48" spans="1:13" ht="12.75" customHeight="1" x14ac:dyDescent="0.2">
      <c r="A48" s="507" t="s">
        <v>265</v>
      </c>
      <c r="B48" s="508"/>
      <c r="C48" s="508"/>
      <c r="D48" s="509"/>
      <c r="E48" s="531"/>
      <c r="F48" s="531"/>
      <c r="G48" s="531"/>
      <c r="H48" s="531"/>
      <c r="I48" s="531"/>
      <c r="J48" s="531"/>
      <c r="K48" s="532"/>
      <c r="L48" s="533"/>
    </row>
    <row r="49" spans="1:12" ht="12.75" customHeight="1" x14ac:dyDescent="0.2">
      <c r="A49" s="510" t="s">
        <v>270</v>
      </c>
      <c r="B49" s="511"/>
      <c r="C49" s="511"/>
      <c r="D49" s="512"/>
      <c r="E49" s="531">
        <f>E6/E8</f>
        <v>0.25</v>
      </c>
      <c r="F49" s="531"/>
      <c r="G49" s="531">
        <f>G6/G8</f>
        <v>0.25</v>
      </c>
      <c r="H49" s="531"/>
      <c r="I49" s="531">
        <f>I6/I8</f>
        <v>0.25</v>
      </c>
      <c r="J49" s="531"/>
      <c r="K49" s="532">
        <f>K6/K8</f>
        <v>0.2608695652173913</v>
      </c>
      <c r="L49" s="533"/>
    </row>
    <row r="50" spans="1:12" ht="12.75" customHeight="1" x14ac:dyDescent="0.2">
      <c r="A50" s="524" t="s">
        <v>271</v>
      </c>
      <c r="B50" s="525"/>
      <c r="C50" s="525"/>
      <c r="D50" s="526"/>
      <c r="E50" s="531"/>
      <c r="F50" s="531"/>
      <c r="G50" s="531"/>
      <c r="H50" s="531"/>
      <c r="I50" s="531"/>
      <c r="J50" s="531"/>
      <c r="K50" s="532"/>
      <c r="L50" s="533"/>
    </row>
    <row r="51" spans="1:12" ht="13.5" customHeight="1" x14ac:dyDescent="0.2">
      <c r="A51" s="543" t="s">
        <v>265</v>
      </c>
      <c r="B51" s="525"/>
      <c r="C51" s="525"/>
      <c r="D51" s="526"/>
      <c r="E51" s="531"/>
      <c r="F51" s="531"/>
      <c r="G51" s="531"/>
      <c r="H51" s="531"/>
      <c r="I51" s="531"/>
      <c r="J51" s="531"/>
      <c r="K51" s="532"/>
      <c r="L51" s="533"/>
    </row>
    <row r="52" spans="1:12" ht="13.15" customHeight="1" x14ac:dyDescent="0.2">
      <c r="A52" s="528" t="s">
        <v>272</v>
      </c>
      <c r="B52" s="529"/>
      <c r="C52" s="529"/>
      <c r="D52" s="530"/>
      <c r="E52" s="531">
        <f>E29/E28</f>
        <v>0.72</v>
      </c>
      <c r="F52" s="531"/>
      <c r="G52" s="531">
        <f>G29/G28</f>
        <v>0.33907407407407408</v>
      </c>
      <c r="H52" s="531"/>
      <c r="I52" s="531">
        <f>I29/I28</f>
        <v>0.4476</v>
      </c>
      <c r="J52" s="531"/>
      <c r="K52" s="544">
        <f>K29/K28</f>
        <v>0.2735562310030395</v>
      </c>
      <c r="L52" s="533"/>
    </row>
    <row r="53" spans="1:12" ht="13.15" customHeight="1" x14ac:dyDescent="0.2">
      <c r="A53" s="524" t="s">
        <v>273</v>
      </c>
      <c r="B53" s="525"/>
      <c r="C53" s="525"/>
      <c r="D53" s="526"/>
      <c r="E53" s="531"/>
      <c r="F53" s="531"/>
      <c r="G53" s="531"/>
      <c r="H53" s="531"/>
      <c r="I53" s="531"/>
      <c r="J53" s="531"/>
      <c r="K53" s="544"/>
      <c r="L53" s="533"/>
    </row>
    <row r="54" spans="1:12" ht="13.15" customHeight="1" x14ac:dyDescent="0.2">
      <c r="A54" s="507" t="s">
        <v>274</v>
      </c>
      <c r="B54" s="508"/>
      <c r="C54" s="508"/>
      <c r="D54" s="509"/>
      <c r="E54" s="531"/>
      <c r="F54" s="531"/>
      <c r="G54" s="531"/>
      <c r="H54" s="531"/>
      <c r="I54" s="531"/>
      <c r="J54" s="531"/>
      <c r="K54" s="544"/>
      <c r="L54" s="533"/>
    </row>
    <row r="55" spans="1:12" ht="13.15" customHeight="1" x14ac:dyDescent="0.2">
      <c r="A55" s="528" t="s">
        <v>275</v>
      </c>
      <c r="B55" s="529"/>
      <c r="C55" s="529"/>
      <c r="D55" s="530"/>
      <c r="E55" s="516">
        <f>E29/E8</f>
        <v>162</v>
      </c>
      <c r="F55" s="516"/>
      <c r="G55" s="516">
        <f>G29/G8</f>
        <v>76.291666666666671</v>
      </c>
      <c r="H55" s="516"/>
      <c r="I55" s="516">
        <f>I29/I8</f>
        <v>93.25</v>
      </c>
      <c r="J55" s="516"/>
      <c r="K55" s="551">
        <f>K29/K8</f>
        <v>39.130434782608695</v>
      </c>
      <c r="L55" s="552"/>
    </row>
    <row r="56" spans="1:12" ht="13.15" customHeight="1" x14ac:dyDescent="0.2">
      <c r="A56" s="524" t="s">
        <v>276</v>
      </c>
      <c r="B56" s="525"/>
      <c r="C56" s="525"/>
      <c r="D56" s="526"/>
      <c r="E56" s="516"/>
      <c r="F56" s="516"/>
      <c r="G56" s="516"/>
      <c r="H56" s="516"/>
      <c r="I56" s="516"/>
      <c r="J56" s="516"/>
      <c r="K56" s="551"/>
      <c r="L56" s="552"/>
    </row>
    <row r="57" spans="1:12" ht="13.15" customHeight="1" x14ac:dyDescent="0.2">
      <c r="A57" s="507" t="s">
        <v>265</v>
      </c>
      <c r="B57" s="508"/>
      <c r="C57" s="508"/>
      <c r="D57" s="509"/>
      <c r="E57" s="516"/>
      <c r="F57" s="516"/>
      <c r="G57" s="516"/>
      <c r="H57" s="516"/>
      <c r="I57" s="516"/>
      <c r="J57" s="516"/>
      <c r="K57" s="551"/>
      <c r="L57" s="552"/>
    </row>
    <row r="58" spans="1:12" ht="13.15" customHeight="1" x14ac:dyDescent="0.2">
      <c r="A58" s="510" t="s">
        <v>277</v>
      </c>
      <c r="B58" s="511"/>
      <c r="C58" s="511"/>
      <c r="D58" s="512"/>
      <c r="E58" s="531">
        <f>E29/E27</f>
        <v>4.1311337454550089E-3</v>
      </c>
      <c r="F58" s="531"/>
      <c r="G58" s="531">
        <f>G29/G27</f>
        <v>1.9800667941089994E-3</v>
      </c>
      <c r="H58" s="531"/>
      <c r="I58" s="531">
        <f>I29/I27</f>
        <v>2.5569042000201949E-3</v>
      </c>
      <c r="J58" s="531"/>
      <c r="K58" s="544">
        <f>K29/K27</f>
        <v>8.8694495083526173E-4</v>
      </c>
      <c r="L58" s="533"/>
    </row>
    <row r="59" spans="1:12" ht="13.15" customHeight="1" x14ac:dyDescent="0.2">
      <c r="A59" s="524" t="s">
        <v>276</v>
      </c>
      <c r="B59" s="525"/>
      <c r="C59" s="525"/>
      <c r="D59" s="526"/>
      <c r="E59" s="531"/>
      <c r="F59" s="531"/>
      <c r="G59" s="531"/>
      <c r="H59" s="531"/>
      <c r="I59" s="531"/>
      <c r="J59" s="531"/>
      <c r="K59" s="544"/>
      <c r="L59" s="533"/>
    </row>
    <row r="60" spans="1:12" ht="13.9" customHeight="1" thickBot="1" x14ac:dyDescent="0.25">
      <c r="A60" s="548" t="s">
        <v>223</v>
      </c>
      <c r="B60" s="549"/>
      <c r="C60" s="549"/>
      <c r="D60" s="550"/>
      <c r="E60" s="545"/>
      <c r="F60" s="545"/>
      <c r="G60" s="545"/>
      <c r="H60" s="545"/>
      <c r="I60" s="545"/>
      <c r="J60" s="545"/>
      <c r="K60" s="546"/>
      <c r="L60" s="547"/>
    </row>
    <row r="63" spans="1:12" ht="13.15" x14ac:dyDescent="0.25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E20:F20"/>
    <mergeCell ref="G20:H20"/>
    <mergeCell ref="K20:L20"/>
    <mergeCell ref="A19:D19"/>
    <mergeCell ref="I20:J20"/>
    <mergeCell ref="A16:L16"/>
    <mergeCell ref="A17:L17"/>
    <mergeCell ref="G12:H12"/>
    <mergeCell ref="I12:J12"/>
    <mergeCell ref="K14:L14"/>
    <mergeCell ref="A15:D15"/>
    <mergeCell ref="E15:F15"/>
    <mergeCell ref="G15:H15"/>
    <mergeCell ref="E19:F19"/>
    <mergeCell ref="G19:H19"/>
    <mergeCell ref="A18:D18"/>
    <mergeCell ref="E18:F18"/>
    <mergeCell ref="G18:H18"/>
    <mergeCell ref="I18:J18"/>
    <mergeCell ref="I15:J15"/>
    <mergeCell ref="K15:L15"/>
    <mergeCell ref="A14:D14"/>
    <mergeCell ref="E14:F14"/>
    <mergeCell ref="I19:J19"/>
    <mergeCell ref="G6:H6"/>
    <mergeCell ref="I6:J6"/>
    <mergeCell ref="K12:L12"/>
    <mergeCell ref="A13:D13"/>
    <mergeCell ref="E13:F13"/>
    <mergeCell ref="G13:H13"/>
    <mergeCell ref="G14:H14"/>
    <mergeCell ref="I14:J14"/>
    <mergeCell ref="I13:J13"/>
    <mergeCell ref="K13:L13"/>
    <mergeCell ref="A12:D12"/>
    <mergeCell ref="E12:F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6" type="noConversion"/>
  <printOptions horizontalCentered="1"/>
  <pageMargins left="0.39370078740157483" right="0.39370078740157483" top="0.6692913385826772" bottom="0.19685039370078741" header="0.19685039370078741" footer="0.19685039370078741"/>
  <pageSetup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14" zoomScaleNormal="100" workbookViewId="0">
      <selection activeCell="M8" sqref="M8:N8"/>
    </sheetView>
  </sheetViews>
  <sheetFormatPr defaultColWidth="9.140625" defaultRowHeight="12.75" x14ac:dyDescent="0.2"/>
  <cols>
    <col min="1" max="9" width="9.140625" style="4"/>
    <col min="10" max="10" width="10.140625" style="4" bestFit="1" customWidth="1"/>
    <col min="11" max="11" width="9.140625" style="4"/>
    <col min="12" max="12" width="9.7109375" style="4" customWidth="1"/>
    <col min="13" max="13" width="11.42578125" style="4" customWidth="1"/>
    <col min="14" max="14" width="11" style="4" customWidth="1"/>
    <col min="15" max="15" width="14" style="413" customWidth="1"/>
    <col min="16" max="16384" width="9.140625" style="4"/>
  </cols>
  <sheetData>
    <row r="1" spans="1:15" ht="21.75" customHeight="1" x14ac:dyDescent="0.2">
      <c r="A1" s="553"/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2" t="s">
        <v>116</v>
      </c>
      <c r="N1" s="3">
        <v>2019</v>
      </c>
    </row>
    <row r="2" spans="1:15" ht="24.75" customHeight="1" thickBot="1" x14ac:dyDescent="0.25">
      <c r="A2" s="555" t="s">
        <v>117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7"/>
    </row>
    <row r="3" spans="1:15" ht="13.5" customHeight="1" x14ac:dyDescent="0.2">
      <c r="A3" s="462" t="s">
        <v>118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4"/>
    </row>
    <row r="4" spans="1:15" ht="15" customHeight="1" x14ac:dyDescent="0.2">
      <c r="A4" s="558" t="s">
        <v>119</v>
      </c>
      <c r="B4" s="559"/>
      <c r="C4" s="559"/>
      <c r="D4" s="559"/>
      <c r="E4" s="559"/>
      <c r="F4" s="559"/>
      <c r="G4" s="560">
        <f>N1 - 3</f>
        <v>2016</v>
      </c>
      <c r="H4" s="560"/>
      <c r="I4" s="560">
        <f>N1-2</f>
        <v>2017</v>
      </c>
      <c r="J4" s="560"/>
      <c r="K4" s="560">
        <f>N1-1</f>
        <v>2018</v>
      </c>
      <c r="L4" s="560"/>
      <c r="M4" s="561">
        <f>N1</f>
        <v>2019</v>
      </c>
      <c r="N4" s="562"/>
      <c r="O4" s="414"/>
    </row>
    <row r="5" spans="1:15" ht="12.75" customHeight="1" x14ac:dyDescent="0.2">
      <c r="A5" s="574" t="s">
        <v>120</v>
      </c>
      <c r="B5" s="575"/>
      <c r="C5" s="575"/>
      <c r="D5" s="575"/>
      <c r="E5" s="575"/>
      <c r="F5" s="575"/>
      <c r="G5" s="576">
        <v>2687</v>
      </c>
      <c r="H5" s="577"/>
      <c r="I5" s="578">
        <v>2665</v>
      </c>
      <c r="J5" s="578"/>
      <c r="K5" s="578">
        <v>2670</v>
      </c>
      <c r="L5" s="578"/>
      <c r="M5" s="579">
        <v>2670</v>
      </c>
      <c r="N5" s="580"/>
    </row>
    <row r="6" spans="1:15" ht="12.75" customHeight="1" x14ac:dyDescent="0.2">
      <c r="A6" s="566" t="s">
        <v>121</v>
      </c>
      <c r="B6" s="567"/>
      <c r="C6" s="567"/>
      <c r="D6" s="567"/>
      <c r="E6" s="567"/>
      <c r="F6" s="567"/>
      <c r="G6" s="568">
        <v>83</v>
      </c>
      <c r="H6" s="569"/>
      <c r="I6" s="570">
        <v>94</v>
      </c>
      <c r="J6" s="570"/>
      <c r="K6" s="570">
        <v>86</v>
      </c>
      <c r="L6" s="570"/>
      <c r="M6" s="571"/>
      <c r="N6" s="572"/>
      <c r="O6" s="414" t="s">
        <v>384</v>
      </c>
    </row>
    <row r="7" spans="1:15" hidden="1" x14ac:dyDescent="0.2">
      <c r="A7" s="563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5"/>
    </row>
    <row r="8" spans="1:15" ht="13.15" customHeight="1" x14ac:dyDescent="0.2">
      <c r="A8" s="558" t="s">
        <v>119</v>
      </c>
      <c r="B8" s="559"/>
      <c r="C8" s="559"/>
      <c r="D8" s="559"/>
      <c r="E8" s="559"/>
      <c r="F8" s="559"/>
      <c r="G8" s="560">
        <f>N1-3</f>
        <v>2016</v>
      </c>
      <c r="H8" s="560"/>
      <c r="I8" s="560">
        <f>N1-2</f>
        <v>2017</v>
      </c>
      <c r="J8" s="560"/>
      <c r="K8" s="560">
        <f>N1-1</f>
        <v>2018</v>
      </c>
      <c r="L8" s="573"/>
      <c r="M8" s="560">
        <v>2019</v>
      </c>
      <c r="N8" s="573"/>
    </row>
    <row r="9" spans="1:15" x14ac:dyDescent="0.2">
      <c r="A9" s="581" t="s">
        <v>122</v>
      </c>
      <c r="B9" s="582"/>
      <c r="C9" s="582"/>
      <c r="D9" s="582"/>
      <c r="E9" s="582"/>
      <c r="F9" s="582"/>
      <c r="G9" s="583">
        <v>14</v>
      </c>
      <c r="H9" s="583"/>
      <c r="I9" s="583">
        <v>16</v>
      </c>
      <c r="J9" s="583"/>
      <c r="K9" s="583">
        <v>9</v>
      </c>
      <c r="L9" s="583"/>
      <c r="M9" s="571"/>
      <c r="N9" s="572"/>
      <c r="O9" s="414" t="s">
        <v>384</v>
      </c>
    </row>
    <row r="10" spans="1:15" x14ac:dyDescent="0.2">
      <c r="A10" s="566" t="s">
        <v>123</v>
      </c>
      <c r="B10" s="567"/>
      <c r="C10" s="567"/>
      <c r="D10" s="567"/>
      <c r="E10" s="567"/>
      <c r="F10" s="567"/>
      <c r="G10" s="570">
        <v>37</v>
      </c>
      <c r="H10" s="570"/>
      <c r="I10" s="570">
        <v>39</v>
      </c>
      <c r="J10" s="570"/>
      <c r="K10" s="570">
        <v>33</v>
      </c>
      <c r="L10" s="570"/>
      <c r="M10" s="571"/>
      <c r="N10" s="572"/>
      <c r="O10" s="414" t="s">
        <v>384</v>
      </c>
    </row>
    <row r="11" spans="1:15" ht="13.15" customHeight="1" x14ac:dyDescent="0.2">
      <c r="A11" s="566" t="s">
        <v>124</v>
      </c>
      <c r="B11" s="567"/>
      <c r="C11" s="567"/>
      <c r="D11" s="567"/>
      <c r="E11" s="567"/>
      <c r="F11" s="567"/>
      <c r="G11" s="570">
        <v>97</v>
      </c>
      <c r="H11" s="568"/>
      <c r="I11" s="570">
        <v>85</v>
      </c>
      <c r="J11" s="568"/>
      <c r="K11" s="570">
        <v>122</v>
      </c>
      <c r="L11" s="568"/>
      <c r="M11" s="571"/>
      <c r="N11" s="572"/>
      <c r="O11" s="414" t="s">
        <v>384</v>
      </c>
    </row>
    <row r="12" spans="1:15" x14ac:dyDescent="0.2">
      <c r="A12" s="563" t="s">
        <v>125</v>
      </c>
      <c r="B12" s="564"/>
      <c r="C12" s="564"/>
      <c r="D12" s="564"/>
      <c r="E12" s="564"/>
      <c r="F12" s="564"/>
      <c r="G12" s="584">
        <v>107</v>
      </c>
      <c r="H12" s="584"/>
      <c r="I12" s="584">
        <v>84</v>
      </c>
      <c r="J12" s="584"/>
      <c r="K12" s="584">
        <v>94</v>
      </c>
      <c r="L12" s="584"/>
      <c r="M12" s="571"/>
      <c r="N12" s="572"/>
      <c r="O12" s="414" t="s">
        <v>384</v>
      </c>
    </row>
    <row r="13" spans="1:15" s="6" customFormat="1" ht="12.75" customHeight="1" x14ac:dyDescent="0.15">
      <c r="A13" s="595" t="s">
        <v>126</v>
      </c>
      <c r="B13" s="596"/>
      <c r="C13" s="596"/>
      <c r="D13" s="596"/>
      <c r="E13" s="596"/>
      <c r="F13" s="596"/>
      <c r="G13" s="560">
        <f>N1-3</f>
        <v>2016</v>
      </c>
      <c r="H13" s="560"/>
      <c r="I13" s="560">
        <f>N1-2</f>
        <v>2017</v>
      </c>
      <c r="J13" s="560"/>
      <c r="K13" s="560">
        <f>N1-1</f>
        <v>2018</v>
      </c>
      <c r="L13" s="560"/>
      <c r="M13" s="586">
        <v>2019</v>
      </c>
      <c r="N13" s="587"/>
      <c r="O13" s="415"/>
    </row>
    <row r="14" spans="1:15" ht="12.75" customHeight="1" x14ac:dyDescent="0.2">
      <c r="A14" s="588" t="s">
        <v>127</v>
      </c>
      <c r="B14" s="589"/>
      <c r="C14" s="589"/>
      <c r="D14" s="589"/>
      <c r="E14" s="590" t="s">
        <v>128</v>
      </c>
      <c r="F14" s="590"/>
      <c r="G14" s="591">
        <v>121</v>
      </c>
      <c r="H14" s="592"/>
      <c r="I14" s="591">
        <v>114</v>
      </c>
      <c r="J14" s="592"/>
      <c r="K14" s="591">
        <v>106</v>
      </c>
      <c r="L14" s="592"/>
      <c r="M14" s="593"/>
      <c r="N14" s="594"/>
      <c r="O14" s="414" t="s">
        <v>384</v>
      </c>
    </row>
    <row r="15" spans="1:15" ht="12.75" customHeight="1" x14ac:dyDescent="0.2">
      <c r="A15" s="566" t="s">
        <v>129</v>
      </c>
      <c r="B15" s="567"/>
      <c r="C15" s="567"/>
      <c r="D15" s="567"/>
      <c r="E15" s="585" t="s">
        <v>130</v>
      </c>
      <c r="F15" s="585" t="s">
        <v>130</v>
      </c>
      <c r="G15" s="568">
        <v>159</v>
      </c>
      <c r="H15" s="569"/>
      <c r="I15" s="568">
        <v>152</v>
      </c>
      <c r="J15" s="569"/>
      <c r="K15" s="568">
        <v>159</v>
      </c>
      <c r="L15" s="569"/>
      <c r="M15" s="571"/>
      <c r="N15" s="572"/>
      <c r="O15" s="414" t="s">
        <v>384</v>
      </c>
    </row>
    <row r="16" spans="1:15" ht="12.75" customHeight="1" x14ac:dyDescent="0.2">
      <c r="A16" s="566" t="s">
        <v>131</v>
      </c>
      <c r="B16" s="567"/>
      <c r="C16" s="567"/>
      <c r="D16" s="567"/>
      <c r="E16" s="585" t="s">
        <v>132</v>
      </c>
      <c r="F16" s="585" t="s">
        <v>132</v>
      </c>
      <c r="G16" s="568">
        <v>374</v>
      </c>
      <c r="H16" s="569"/>
      <c r="I16" s="568">
        <v>384</v>
      </c>
      <c r="J16" s="569"/>
      <c r="K16" s="568">
        <v>388</v>
      </c>
      <c r="L16" s="569"/>
      <c r="M16" s="571"/>
      <c r="N16" s="572"/>
      <c r="O16" s="414" t="s">
        <v>384</v>
      </c>
    </row>
    <row r="17" spans="1:15" x14ac:dyDescent="0.2">
      <c r="A17" s="566" t="s">
        <v>133</v>
      </c>
      <c r="B17" s="567"/>
      <c r="C17" s="567"/>
      <c r="D17" s="567"/>
      <c r="E17" s="585" t="s">
        <v>134</v>
      </c>
      <c r="F17" s="585" t="s">
        <v>134</v>
      </c>
      <c r="G17" s="568">
        <v>1376</v>
      </c>
      <c r="H17" s="569"/>
      <c r="I17" s="568">
        <v>1347</v>
      </c>
      <c r="J17" s="569"/>
      <c r="K17" s="568">
        <v>1338</v>
      </c>
      <c r="L17" s="569"/>
      <c r="M17" s="571"/>
      <c r="N17" s="572"/>
      <c r="O17" s="414" t="s">
        <v>384</v>
      </c>
    </row>
    <row r="18" spans="1:15" x14ac:dyDescent="0.2">
      <c r="A18" s="563" t="s">
        <v>135</v>
      </c>
      <c r="B18" s="564"/>
      <c r="C18" s="564"/>
      <c r="D18" s="564"/>
      <c r="E18" s="597" t="s">
        <v>136</v>
      </c>
      <c r="F18" s="597" t="s">
        <v>136</v>
      </c>
      <c r="G18" s="598">
        <v>657</v>
      </c>
      <c r="H18" s="599"/>
      <c r="I18" s="598">
        <v>668</v>
      </c>
      <c r="J18" s="599"/>
      <c r="K18" s="598">
        <v>678</v>
      </c>
      <c r="L18" s="599"/>
      <c r="M18" s="600"/>
      <c r="N18" s="601"/>
      <c r="O18" s="414" t="s">
        <v>384</v>
      </c>
    </row>
    <row r="19" spans="1:15" x14ac:dyDescent="0.2">
      <c r="A19" s="595" t="s">
        <v>137</v>
      </c>
      <c r="B19" s="596"/>
      <c r="C19" s="596"/>
      <c r="D19" s="596"/>
      <c r="E19" s="596"/>
      <c r="F19" s="596"/>
      <c r="G19" s="560">
        <f>N1-3</f>
        <v>2016</v>
      </c>
      <c r="H19" s="560"/>
      <c r="I19" s="560">
        <f>N1-2</f>
        <v>2017</v>
      </c>
      <c r="J19" s="560"/>
      <c r="K19" s="560">
        <f>N1-1</f>
        <v>2018</v>
      </c>
      <c r="L19" s="560"/>
      <c r="M19" s="586">
        <f>N1</f>
        <v>2019</v>
      </c>
      <c r="N19" s="587"/>
    </row>
    <row r="20" spans="1:15" x14ac:dyDescent="0.2">
      <c r="A20" s="588" t="s">
        <v>138</v>
      </c>
      <c r="B20" s="589"/>
      <c r="C20" s="589"/>
      <c r="D20" s="589"/>
      <c r="E20" s="590" t="s">
        <v>139</v>
      </c>
      <c r="F20" s="590"/>
      <c r="G20" s="583">
        <v>66</v>
      </c>
      <c r="H20" s="583"/>
      <c r="I20" s="583">
        <v>56</v>
      </c>
      <c r="J20" s="583"/>
      <c r="K20" s="583">
        <v>50</v>
      </c>
      <c r="L20" s="583"/>
      <c r="M20" s="593"/>
      <c r="N20" s="594"/>
      <c r="O20" s="414" t="s">
        <v>384</v>
      </c>
    </row>
    <row r="21" spans="1:15" x14ac:dyDescent="0.2">
      <c r="A21" s="566" t="s">
        <v>140</v>
      </c>
      <c r="B21" s="567"/>
      <c r="C21" s="567"/>
      <c r="D21" s="567"/>
      <c r="E21" s="602" t="s">
        <v>141</v>
      </c>
      <c r="F21" s="585"/>
      <c r="G21" s="570">
        <v>189</v>
      </c>
      <c r="H21" s="570"/>
      <c r="I21" s="570">
        <v>183</v>
      </c>
      <c r="J21" s="570"/>
      <c r="K21" s="570">
        <v>123</v>
      </c>
      <c r="L21" s="570"/>
      <c r="M21" s="571"/>
      <c r="N21" s="572"/>
      <c r="O21" s="414" t="s">
        <v>384</v>
      </c>
    </row>
    <row r="22" spans="1:15" x14ac:dyDescent="0.2">
      <c r="A22" s="566" t="s">
        <v>142</v>
      </c>
      <c r="B22" s="567"/>
      <c r="C22" s="567"/>
      <c r="D22" s="567"/>
      <c r="E22" s="585" t="s">
        <v>143</v>
      </c>
      <c r="F22" s="585"/>
      <c r="G22" s="570">
        <v>405</v>
      </c>
      <c r="H22" s="570"/>
      <c r="I22" s="570">
        <v>386</v>
      </c>
      <c r="J22" s="570"/>
      <c r="K22" s="570">
        <v>384</v>
      </c>
      <c r="L22" s="570"/>
      <c r="M22" s="571"/>
      <c r="N22" s="572"/>
      <c r="O22" s="414" t="s">
        <v>384</v>
      </c>
    </row>
    <row r="23" spans="1:15" x14ac:dyDescent="0.2">
      <c r="A23" s="566" t="s">
        <v>34</v>
      </c>
      <c r="B23" s="567"/>
      <c r="C23" s="567"/>
      <c r="D23" s="567"/>
      <c r="E23" s="585" t="s">
        <v>144</v>
      </c>
      <c r="F23" s="585"/>
      <c r="G23" s="570">
        <v>283</v>
      </c>
      <c r="H23" s="570"/>
      <c r="I23" s="570">
        <v>282</v>
      </c>
      <c r="J23" s="570"/>
      <c r="K23" s="570">
        <v>295</v>
      </c>
      <c r="L23" s="570"/>
      <c r="M23" s="571"/>
      <c r="N23" s="572"/>
      <c r="O23" s="414" t="s">
        <v>384</v>
      </c>
    </row>
    <row r="24" spans="1:15" x14ac:dyDescent="0.2">
      <c r="A24" s="563"/>
      <c r="B24" s="564"/>
      <c r="C24" s="564"/>
      <c r="D24" s="564"/>
      <c r="E24" s="597"/>
      <c r="F24" s="597"/>
      <c r="G24" s="584"/>
      <c r="H24" s="584"/>
      <c r="I24" s="584"/>
      <c r="J24" s="584"/>
      <c r="K24" s="584"/>
      <c r="L24" s="584"/>
      <c r="M24" s="600"/>
      <c r="N24" s="601"/>
    </row>
    <row r="25" spans="1:15" ht="15.75" customHeight="1" thickBot="1" x14ac:dyDescent="0.25">
      <c r="A25" s="7" t="s">
        <v>145</v>
      </c>
      <c r="B25" s="8"/>
      <c r="C25" s="9"/>
      <c r="D25" s="10"/>
      <c r="E25" s="11"/>
      <c r="F25" s="8"/>
      <c r="G25" s="9"/>
      <c r="H25" s="12"/>
      <c r="I25" s="603"/>
      <c r="J25" s="604"/>
      <c r="K25" s="604"/>
      <c r="L25" s="605"/>
      <c r="M25" s="606">
        <v>4227</v>
      </c>
      <c r="N25" s="607"/>
    </row>
    <row r="27" spans="1:15" ht="13.5" thickBot="1" x14ac:dyDescent="0.25"/>
    <row r="28" spans="1:15" x14ac:dyDescent="0.2">
      <c r="A28" s="608" t="s">
        <v>146</v>
      </c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10"/>
    </row>
    <row r="29" spans="1:15" x14ac:dyDescent="0.2">
      <c r="A29" s="611" t="s">
        <v>147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3">
        <v>10</v>
      </c>
      <c r="N29" s="614"/>
      <c r="O29" s="416"/>
    </row>
    <row r="30" spans="1:15" x14ac:dyDescent="0.2">
      <c r="A30" s="615" t="s">
        <v>148</v>
      </c>
      <c r="B30" s="616"/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571">
        <v>2</v>
      </c>
      <c r="N30" s="572"/>
    </row>
    <row r="31" spans="1:15" ht="13.5" customHeight="1" x14ac:dyDescent="0.2">
      <c r="A31" s="621" t="s">
        <v>149</v>
      </c>
      <c r="B31" s="622"/>
      <c r="C31" s="622"/>
      <c r="D31" s="622"/>
      <c r="E31" s="622"/>
      <c r="F31" s="622"/>
      <c r="G31" s="622"/>
      <c r="H31" s="622"/>
      <c r="I31" s="622"/>
      <c r="J31" s="622"/>
      <c r="K31" s="622"/>
      <c r="L31" s="622"/>
      <c r="M31" s="622"/>
      <c r="N31" s="623"/>
    </row>
    <row r="32" spans="1:15" x14ac:dyDescent="0.2">
      <c r="A32" s="615" t="s">
        <v>150</v>
      </c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571">
        <v>0</v>
      </c>
      <c r="N32" s="572"/>
    </row>
    <row r="33" spans="1:14" ht="13.5" thickBot="1" x14ac:dyDescent="0.25">
      <c r="A33" s="617" t="s">
        <v>151</v>
      </c>
      <c r="B33" s="618"/>
      <c r="C33" s="618"/>
      <c r="D33" s="618"/>
      <c r="E33" s="618"/>
      <c r="F33" s="618"/>
      <c r="G33" s="618"/>
      <c r="H33" s="618"/>
      <c r="I33" s="618"/>
      <c r="J33" s="618"/>
      <c r="K33" s="618"/>
      <c r="L33" s="618"/>
      <c r="M33" s="619">
        <v>0</v>
      </c>
      <c r="N33" s="620"/>
    </row>
    <row r="35" spans="1:14" ht="13.5" thickBot="1" x14ac:dyDescent="0.25"/>
    <row r="36" spans="1:14" x14ac:dyDescent="0.2">
      <c r="A36" s="462" t="s">
        <v>152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4"/>
    </row>
    <row r="37" spans="1:14" x14ac:dyDescent="0.2">
      <c r="A37" s="14" t="s">
        <v>153</v>
      </c>
      <c r="B37" s="15"/>
      <c r="C37" s="15"/>
      <c r="D37" s="15"/>
      <c r="E37" s="15"/>
      <c r="F37" s="15"/>
      <c r="G37" s="560">
        <f>N1-3</f>
        <v>2016</v>
      </c>
      <c r="H37" s="560"/>
      <c r="I37" s="560">
        <f>N1-2</f>
        <v>2017</v>
      </c>
      <c r="J37" s="560"/>
      <c r="K37" s="560">
        <f>N1-1</f>
        <v>2018</v>
      </c>
      <c r="L37" s="560"/>
      <c r="M37" s="630">
        <f>N1</f>
        <v>2019</v>
      </c>
      <c r="N37" s="587"/>
    </row>
    <row r="38" spans="1:14" x14ac:dyDescent="0.2">
      <c r="A38" s="627" t="s">
        <v>154</v>
      </c>
      <c r="B38" s="628"/>
      <c r="C38" s="628"/>
      <c r="D38" s="16" t="s">
        <v>155</v>
      </c>
      <c r="E38" s="628"/>
      <c r="F38" s="629"/>
      <c r="G38" s="582">
        <v>0</v>
      </c>
      <c r="H38" s="582"/>
      <c r="I38" s="582">
        <v>0</v>
      </c>
      <c r="J38" s="582"/>
      <c r="K38" s="582">
        <v>0</v>
      </c>
      <c r="L38" s="582"/>
      <c r="M38" s="633">
        <v>0</v>
      </c>
      <c r="N38" s="634"/>
    </row>
    <row r="39" spans="1:14" x14ac:dyDescent="0.2">
      <c r="A39" s="624" t="s">
        <v>156</v>
      </c>
      <c r="B39" s="625"/>
      <c r="C39" s="625"/>
      <c r="D39" s="17" t="s">
        <v>155</v>
      </c>
      <c r="E39" s="625"/>
      <c r="F39" s="626"/>
      <c r="G39" s="616">
        <v>4.71</v>
      </c>
      <c r="H39" s="616"/>
      <c r="I39" s="616">
        <v>4.71</v>
      </c>
      <c r="J39" s="616"/>
      <c r="K39" s="616">
        <v>4.71</v>
      </c>
      <c r="L39" s="616"/>
      <c r="M39" s="631">
        <v>4.71</v>
      </c>
      <c r="N39" s="632"/>
    </row>
    <row r="40" spans="1:14" x14ac:dyDescent="0.2">
      <c r="A40" s="624" t="s">
        <v>157</v>
      </c>
      <c r="B40" s="625"/>
      <c r="C40" s="625"/>
      <c r="D40" s="17" t="s">
        <v>155</v>
      </c>
      <c r="E40" s="625"/>
      <c r="F40" s="626"/>
      <c r="G40" s="616">
        <v>31.72</v>
      </c>
      <c r="H40" s="616"/>
      <c r="I40" s="616">
        <v>31.72</v>
      </c>
      <c r="J40" s="616"/>
      <c r="K40" s="616">
        <v>31.72</v>
      </c>
      <c r="L40" s="616"/>
      <c r="M40" s="631">
        <v>31.72</v>
      </c>
      <c r="N40" s="632"/>
    </row>
    <row r="41" spans="1:14" x14ac:dyDescent="0.2">
      <c r="A41" s="624" t="s">
        <v>158</v>
      </c>
      <c r="B41" s="625"/>
      <c r="C41" s="625"/>
      <c r="D41" s="17" t="s">
        <v>155</v>
      </c>
      <c r="E41" s="625"/>
      <c r="F41" s="626"/>
      <c r="G41" s="616"/>
      <c r="H41" s="616"/>
      <c r="I41" s="616"/>
      <c r="J41" s="616"/>
      <c r="K41" s="616"/>
      <c r="L41" s="616"/>
      <c r="M41" s="631"/>
      <c r="N41" s="632"/>
    </row>
    <row r="42" spans="1:14" ht="13.5" thickBot="1" x14ac:dyDescent="0.25">
      <c r="A42" s="641" t="s">
        <v>159</v>
      </c>
      <c r="B42" s="642"/>
      <c r="C42" s="642"/>
      <c r="D42" s="18" t="s">
        <v>155</v>
      </c>
      <c r="E42" s="643"/>
      <c r="F42" s="644"/>
      <c r="G42" s="635"/>
      <c r="H42" s="635"/>
      <c r="I42" s="635"/>
      <c r="J42" s="635"/>
      <c r="K42" s="635"/>
      <c r="L42" s="635"/>
      <c r="M42" s="636"/>
      <c r="N42" s="637"/>
    </row>
    <row r="43" spans="1:14" ht="13.9" thickBot="1" x14ac:dyDescent="0.3">
      <c r="A43" s="19"/>
      <c r="B43" s="20"/>
      <c r="C43" s="20"/>
      <c r="D43" s="20"/>
      <c r="E43" s="645" t="s">
        <v>160</v>
      </c>
      <c r="F43" s="646"/>
      <c r="G43" s="645">
        <f>SUM(G38:H42)</f>
        <v>36.43</v>
      </c>
      <c r="H43" s="646"/>
      <c r="I43" s="645">
        <f>SUM(I38:J42)</f>
        <v>36.43</v>
      </c>
      <c r="J43" s="646"/>
      <c r="K43" s="645">
        <f>SUM(K38:L42)</f>
        <v>36.43</v>
      </c>
      <c r="L43" s="646"/>
      <c r="M43" s="638">
        <f>(M38+M39+M40+M41+M42)</f>
        <v>36.43</v>
      </c>
      <c r="N43" s="639"/>
    </row>
    <row r="46" spans="1:14" ht="13.15" x14ac:dyDescent="0.25">
      <c r="A46" s="640"/>
      <c r="B46" s="640"/>
      <c r="C46" s="640"/>
      <c r="E46" s="21"/>
    </row>
    <row r="48" spans="1:14" ht="13.15" x14ac:dyDescent="0.25">
      <c r="A48" s="640"/>
      <c r="B48" s="640"/>
    </row>
    <row r="49" spans="1:2" ht="13.15" x14ac:dyDescent="0.25">
      <c r="A49" s="640"/>
      <c r="B49" s="640"/>
    </row>
    <row r="50" spans="1:2" ht="13.15" x14ac:dyDescent="0.25">
      <c r="A50" s="640"/>
      <c r="B50" s="640"/>
    </row>
    <row r="51" spans="1:2" ht="13.15" x14ac:dyDescent="0.25">
      <c r="A51" s="640"/>
      <c r="B51" s="640"/>
    </row>
    <row r="52" spans="1:2" ht="13.15" x14ac:dyDescent="0.25">
      <c r="A52" s="640"/>
      <c r="B52" s="640"/>
    </row>
    <row r="53" spans="1:2" ht="13.15" x14ac:dyDescent="0.25">
      <c r="A53" s="640"/>
      <c r="B53" s="640"/>
    </row>
    <row r="54" spans="1:2" ht="13.15" x14ac:dyDescent="0.25">
      <c r="A54" s="640"/>
      <c r="B54" s="640"/>
    </row>
    <row r="55" spans="1:2" ht="13.15" x14ac:dyDescent="0.25">
      <c r="A55" s="640"/>
      <c r="B55" s="640"/>
    </row>
    <row r="56" spans="1:2" ht="13.15" x14ac:dyDescent="0.25">
      <c r="A56" s="640"/>
      <c r="B56" s="640"/>
    </row>
    <row r="57" spans="1:2" ht="13.15" x14ac:dyDescent="0.25">
      <c r="A57" s="640"/>
      <c r="B57" s="640"/>
    </row>
    <row r="58" spans="1:2" x14ac:dyDescent="0.2">
      <c r="A58" s="640"/>
      <c r="B58" s="640"/>
    </row>
    <row r="59" spans="1:2" x14ac:dyDescent="0.2">
      <c r="A59" s="640"/>
      <c r="B59" s="640"/>
    </row>
    <row r="60" spans="1:2" x14ac:dyDescent="0.2">
      <c r="A60" s="640"/>
      <c r="B60" s="640"/>
    </row>
    <row r="61" spans="1:2" x14ac:dyDescent="0.2">
      <c r="A61" s="640"/>
      <c r="B61" s="640"/>
    </row>
    <row r="62" spans="1:2" x14ac:dyDescent="0.2">
      <c r="A62" s="640"/>
      <c r="B62" s="640"/>
    </row>
    <row r="63" spans="1:2" x14ac:dyDescent="0.2">
      <c r="A63" s="640"/>
      <c r="B63" s="640"/>
    </row>
    <row r="64" spans="1:2" x14ac:dyDescent="0.2">
      <c r="A64" s="640"/>
      <c r="B64" s="640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88"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46:C46"/>
    <mergeCell ref="A42:C42"/>
    <mergeCell ref="E42:F42"/>
    <mergeCell ref="G42:H42"/>
    <mergeCell ref="I42:J42"/>
    <mergeCell ref="E43:F43"/>
    <mergeCell ref="G43:H43"/>
    <mergeCell ref="I43:J43"/>
    <mergeCell ref="K43:L43"/>
    <mergeCell ref="A41:C41"/>
    <mergeCell ref="E41:F41"/>
    <mergeCell ref="K41:L41"/>
    <mergeCell ref="M41:N41"/>
    <mergeCell ref="G41:H41"/>
    <mergeCell ref="I41:J41"/>
    <mergeCell ref="K42:L42"/>
    <mergeCell ref="M42:N42"/>
    <mergeCell ref="M43:N43"/>
    <mergeCell ref="A40:C40"/>
    <mergeCell ref="E40:F40"/>
    <mergeCell ref="A38:C38"/>
    <mergeCell ref="E38:F38"/>
    <mergeCell ref="A39:C39"/>
    <mergeCell ref="E39:F39"/>
    <mergeCell ref="K40:L40"/>
    <mergeCell ref="A36:N36"/>
    <mergeCell ref="G37:H37"/>
    <mergeCell ref="I37:J37"/>
    <mergeCell ref="K37:L37"/>
    <mergeCell ref="M37:N37"/>
    <mergeCell ref="M40:N40"/>
    <mergeCell ref="G38:H38"/>
    <mergeCell ref="I38:J38"/>
    <mergeCell ref="K38:L38"/>
    <mergeCell ref="M38:N38"/>
    <mergeCell ref="K39:L39"/>
    <mergeCell ref="M39:N39"/>
    <mergeCell ref="G39:H39"/>
    <mergeCell ref="I39:J39"/>
    <mergeCell ref="G40:H40"/>
    <mergeCell ref="I40:J40"/>
    <mergeCell ref="A32:C32"/>
    <mergeCell ref="D32:L32"/>
    <mergeCell ref="M32:N32"/>
    <mergeCell ref="A33:C33"/>
    <mergeCell ref="D33:L33"/>
    <mergeCell ref="M33:N33"/>
    <mergeCell ref="A30:C30"/>
    <mergeCell ref="D30:L30"/>
    <mergeCell ref="M30:N30"/>
    <mergeCell ref="A31:N31"/>
    <mergeCell ref="I25:L25"/>
    <mergeCell ref="M25:N25"/>
    <mergeCell ref="A28:N28"/>
    <mergeCell ref="A29:L29"/>
    <mergeCell ref="M29:N29"/>
    <mergeCell ref="M21:N21"/>
    <mergeCell ref="K22:L22"/>
    <mergeCell ref="M22:N22"/>
    <mergeCell ref="K23:L23"/>
    <mergeCell ref="M23:N23"/>
    <mergeCell ref="K24:L24"/>
    <mergeCell ref="M24:N24"/>
    <mergeCell ref="A23:D23"/>
    <mergeCell ref="E23:F23"/>
    <mergeCell ref="A24:D24"/>
    <mergeCell ref="E24:F24"/>
    <mergeCell ref="G24:H24"/>
    <mergeCell ref="I24:J24"/>
    <mergeCell ref="G23:H23"/>
    <mergeCell ref="I23:J23"/>
    <mergeCell ref="A22:D22"/>
    <mergeCell ref="E22:F22"/>
    <mergeCell ref="G22:H22"/>
    <mergeCell ref="I22:J22"/>
    <mergeCell ref="A21:D21"/>
    <mergeCell ref="E21:F21"/>
    <mergeCell ref="G21:H21"/>
    <mergeCell ref="I21:J21"/>
    <mergeCell ref="K21:L21"/>
    <mergeCell ref="A20:D20"/>
    <mergeCell ref="E20:F20"/>
    <mergeCell ref="G20:H20"/>
    <mergeCell ref="I20:J20"/>
    <mergeCell ref="K20:L20"/>
    <mergeCell ref="M20:N20"/>
    <mergeCell ref="A19:F19"/>
    <mergeCell ref="G19:H19"/>
    <mergeCell ref="I19:J19"/>
    <mergeCell ref="K19:L19"/>
    <mergeCell ref="K17:L17"/>
    <mergeCell ref="M17:N17"/>
    <mergeCell ref="A18:D18"/>
    <mergeCell ref="E18:F18"/>
    <mergeCell ref="G18:H18"/>
    <mergeCell ref="I18:J18"/>
    <mergeCell ref="K18:L18"/>
    <mergeCell ref="M18:N18"/>
    <mergeCell ref="A17:D17"/>
    <mergeCell ref="M19:N19"/>
    <mergeCell ref="A16:D16"/>
    <mergeCell ref="E16:F16"/>
    <mergeCell ref="G16:H16"/>
    <mergeCell ref="I16:J16"/>
    <mergeCell ref="K16:L16"/>
    <mergeCell ref="M16:N16"/>
    <mergeCell ref="E17:F17"/>
    <mergeCell ref="G17:H17"/>
    <mergeCell ref="I17:J17"/>
    <mergeCell ref="A15:D15"/>
    <mergeCell ref="E15:F15"/>
    <mergeCell ref="G15:H15"/>
    <mergeCell ref="M13:N13"/>
    <mergeCell ref="A14:D14"/>
    <mergeCell ref="E14:F14"/>
    <mergeCell ref="G14:H14"/>
    <mergeCell ref="I14:J14"/>
    <mergeCell ref="K14:L14"/>
    <mergeCell ref="M14:N14"/>
    <mergeCell ref="K15:L15"/>
    <mergeCell ref="I15:J15"/>
    <mergeCell ref="M15:N15"/>
    <mergeCell ref="A13:F13"/>
    <mergeCell ref="G13:H13"/>
    <mergeCell ref="I13:J13"/>
    <mergeCell ref="K13:L13"/>
    <mergeCell ref="M11:N11"/>
    <mergeCell ref="A12:F12"/>
    <mergeCell ref="G12:H12"/>
    <mergeCell ref="I12:J12"/>
    <mergeCell ref="K12:L12"/>
    <mergeCell ref="M12:N12"/>
    <mergeCell ref="A11:F11"/>
    <mergeCell ref="G11:H11"/>
    <mergeCell ref="I11:J11"/>
    <mergeCell ref="K11:L11"/>
    <mergeCell ref="M9:N9"/>
    <mergeCell ref="A10:F10"/>
    <mergeCell ref="G10:H10"/>
    <mergeCell ref="I10:J10"/>
    <mergeCell ref="K10:L10"/>
    <mergeCell ref="M10:N10"/>
    <mergeCell ref="A9:F9"/>
    <mergeCell ref="G9:H9"/>
    <mergeCell ref="I9:J9"/>
    <mergeCell ref="K9:L9"/>
    <mergeCell ref="M8:N8"/>
    <mergeCell ref="A5:F5"/>
    <mergeCell ref="G5:H5"/>
    <mergeCell ref="I5:J5"/>
    <mergeCell ref="K5:L5"/>
    <mergeCell ref="M5:N5"/>
    <mergeCell ref="A8:F8"/>
    <mergeCell ref="G8:H8"/>
    <mergeCell ref="I8:J8"/>
    <mergeCell ref="K8:L8"/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</mergeCells>
  <phoneticPr fontId="26" type="noConversion"/>
  <pageMargins left="0.39370078740157483" right="0.39370078740157483" top="0.67" bottom="0.19685039370078741" header="0.19685039370078741" footer="0.19685039370078741"/>
  <pageSetup paperSize="9" scale="99" orientation="landscape" r:id="rId4"/>
  <headerFooter alignWithMargins="0"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4" zoomScaleNormal="100" zoomScalePageLayoutView="90" workbookViewId="0">
      <selection activeCell="K56" sqref="K56"/>
    </sheetView>
  </sheetViews>
  <sheetFormatPr defaultColWidth="9.140625" defaultRowHeight="12.75" x14ac:dyDescent="0.2"/>
  <cols>
    <col min="1" max="4" width="9.140625" style="4"/>
    <col min="5" max="6" width="14" style="4" bestFit="1" customWidth="1"/>
    <col min="7" max="7" width="14.28515625" style="4" bestFit="1" customWidth="1"/>
    <col min="8" max="8" width="12.7109375" style="4" customWidth="1"/>
    <col min="9" max="9" width="12.42578125" style="4" customWidth="1"/>
    <col min="10" max="10" width="13" style="4" customWidth="1"/>
    <col min="11" max="11" width="12.85546875" style="4" customWidth="1"/>
    <col min="12" max="12" width="13" style="4" customWidth="1"/>
    <col min="13" max="13" width="9.140625" style="4"/>
    <col min="14" max="14" width="19" style="4" bestFit="1" customWidth="1"/>
    <col min="15" max="16384" width="9.140625" style="4"/>
  </cols>
  <sheetData>
    <row r="1" spans="1:15" ht="21.75" customHeight="1" thickBot="1" x14ac:dyDescent="0.3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284" t="s">
        <v>116</v>
      </c>
      <c r="L1" s="285">
        <v>2019</v>
      </c>
    </row>
    <row r="2" spans="1:15" ht="24.75" customHeight="1" x14ac:dyDescent="0.25">
      <c r="A2" s="659" t="s">
        <v>161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1"/>
    </row>
    <row r="3" spans="1:15" ht="13.15" x14ac:dyDescent="0.25">
      <c r="A3" s="662" t="s">
        <v>162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4"/>
      <c r="M3" s="22"/>
      <c r="N3" s="22"/>
      <c r="O3" s="22"/>
    </row>
    <row r="4" spans="1:15" ht="16.5" customHeight="1" x14ac:dyDescent="0.2">
      <c r="A4" s="665" t="s">
        <v>163</v>
      </c>
      <c r="B4" s="666"/>
      <c r="C4" s="666"/>
      <c r="D4" s="666"/>
      <c r="E4" s="656">
        <f>$L$1-3</f>
        <v>2016</v>
      </c>
      <c r="F4" s="656"/>
      <c r="G4" s="656">
        <f>$L$1-2</f>
        <v>2017</v>
      </c>
      <c r="H4" s="656"/>
      <c r="I4" s="656">
        <f>$L$1-1</f>
        <v>2018</v>
      </c>
      <c r="J4" s="656"/>
      <c r="K4" s="656">
        <f>$L$1</f>
        <v>2019</v>
      </c>
      <c r="L4" s="669"/>
    </row>
    <row r="5" spans="1:15" ht="18" customHeight="1" x14ac:dyDescent="0.2">
      <c r="A5" s="667"/>
      <c r="B5" s="668"/>
      <c r="C5" s="666"/>
      <c r="D5" s="666"/>
      <c r="E5" s="97" t="s">
        <v>164</v>
      </c>
      <c r="F5" s="98" t="s">
        <v>165</v>
      </c>
      <c r="G5" s="97" t="s">
        <v>164</v>
      </c>
      <c r="H5" s="98" t="s">
        <v>165</v>
      </c>
      <c r="I5" s="97" t="s">
        <v>164</v>
      </c>
      <c r="J5" s="98" t="s">
        <v>165</v>
      </c>
      <c r="K5" s="412" t="s">
        <v>379</v>
      </c>
      <c r="L5" s="25" t="s">
        <v>165</v>
      </c>
    </row>
    <row r="6" spans="1:15" ht="24.75" customHeight="1" x14ac:dyDescent="0.2">
      <c r="A6" s="670" t="s">
        <v>166</v>
      </c>
      <c r="B6" s="671"/>
      <c r="C6" s="671"/>
      <c r="D6" s="671"/>
      <c r="E6" s="26">
        <v>269913</v>
      </c>
      <c r="F6" s="27"/>
      <c r="G6" s="28">
        <v>140133.25</v>
      </c>
      <c r="H6" s="27"/>
      <c r="I6" s="28">
        <v>454092</v>
      </c>
      <c r="J6" s="27"/>
      <c r="K6" s="283">
        <v>0</v>
      </c>
      <c r="L6" s="30"/>
    </row>
    <row r="7" spans="1:15" ht="24.75" customHeight="1" x14ac:dyDescent="0.2">
      <c r="A7" s="670" t="s">
        <v>167</v>
      </c>
      <c r="B7" s="671"/>
      <c r="C7" s="671"/>
      <c r="D7" s="671"/>
      <c r="E7" s="26">
        <v>880596.16</v>
      </c>
      <c r="F7" s="27"/>
      <c r="G7" s="28">
        <v>684481.85</v>
      </c>
      <c r="H7" s="27"/>
      <c r="I7" s="28">
        <v>156601</v>
      </c>
      <c r="J7" s="27"/>
      <c r="K7" s="283">
        <v>156275.85</v>
      </c>
      <c r="L7" s="30"/>
    </row>
    <row r="8" spans="1:15" ht="24.75" customHeight="1" x14ac:dyDescent="0.2">
      <c r="A8" s="670" t="s">
        <v>168</v>
      </c>
      <c r="B8" s="671"/>
      <c r="C8" s="671"/>
      <c r="D8" s="671"/>
      <c r="E8" s="26">
        <v>1621973.5</v>
      </c>
      <c r="F8" s="26">
        <v>1442304.92</v>
      </c>
      <c r="G8" s="28">
        <v>1652895.53</v>
      </c>
      <c r="H8" s="28">
        <v>1435088.33</v>
      </c>
      <c r="I8" s="28">
        <v>1609966.23</v>
      </c>
      <c r="J8" s="28">
        <v>1576608.88</v>
      </c>
      <c r="K8" s="283">
        <v>1566600</v>
      </c>
      <c r="L8" s="32"/>
    </row>
    <row r="9" spans="1:15" ht="24.75" customHeight="1" x14ac:dyDescent="0.2">
      <c r="A9" s="670" t="s">
        <v>169</v>
      </c>
      <c r="B9" s="671"/>
      <c r="C9" s="671"/>
      <c r="D9" s="671"/>
      <c r="E9" s="26">
        <v>82845.350000000006</v>
      </c>
      <c r="F9" s="26">
        <v>69865.240000000005</v>
      </c>
      <c r="G9" s="28">
        <v>74254.61</v>
      </c>
      <c r="H9" s="28">
        <v>73154.61</v>
      </c>
      <c r="I9" s="28">
        <v>85405.48</v>
      </c>
      <c r="J9" s="28">
        <v>69443.33</v>
      </c>
      <c r="K9" s="283">
        <v>66386</v>
      </c>
      <c r="L9" s="32"/>
      <c r="N9" s="33"/>
    </row>
    <row r="10" spans="1:15" ht="24.75" customHeight="1" x14ac:dyDescent="0.2">
      <c r="A10" s="670" t="s">
        <v>170</v>
      </c>
      <c r="B10" s="671"/>
      <c r="C10" s="671"/>
      <c r="D10" s="671"/>
      <c r="E10" s="26">
        <v>285861.96999999997</v>
      </c>
      <c r="F10" s="26">
        <v>260083.84</v>
      </c>
      <c r="G10" s="28">
        <v>305695.35999999999</v>
      </c>
      <c r="H10" s="28">
        <v>275237.86</v>
      </c>
      <c r="I10" s="28">
        <v>293258.19</v>
      </c>
      <c r="J10" s="28">
        <v>268443.34999999998</v>
      </c>
      <c r="K10" s="283">
        <v>235490</v>
      </c>
      <c r="L10" s="32"/>
    </row>
    <row r="11" spans="1:15" ht="24.75" customHeight="1" x14ac:dyDescent="0.2">
      <c r="A11" s="670" t="s">
        <v>171</v>
      </c>
      <c r="B11" s="671"/>
      <c r="C11" s="671"/>
      <c r="D11" s="671"/>
      <c r="E11" s="26">
        <v>673437.26</v>
      </c>
      <c r="F11" s="26">
        <v>646327.44999999995</v>
      </c>
      <c r="G11" s="28">
        <v>93141.74</v>
      </c>
      <c r="H11" s="28">
        <v>77047.39</v>
      </c>
      <c r="I11" s="28">
        <v>713664.93</v>
      </c>
      <c r="J11" s="28">
        <v>563119.06999999995</v>
      </c>
      <c r="K11" s="283">
        <v>147075</v>
      </c>
      <c r="L11" s="32"/>
    </row>
    <row r="12" spans="1:15" ht="24.75" customHeight="1" x14ac:dyDescent="0.2">
      <c r="A12" s="670" t="s">
        <v>172</v>
      </c>
      <c r="B12" s="671"/>
      <c r="C12" s="671"/>
      <c r="D12" s="671"/>
      <c r="E12" s="26"/>
      <c r="F12" s="26"/>
      <c r="G12" s="28"/>
      <c r="H12" s="28"/>
      <c r="I12" s="28"/>
      <c r="J12" s="28"/>
      <c r="K12" s="283"/>
      <c r="L12" s="32"/>
    </row>
    <row r="13" spans="1:15" ht="24.75" customHeight="1" x14ac:dyDescent="0.2">
      <c r="A13" s="672" t="s">
        <v>173</v>
      </c>
      <c r="B13" s="673"/>
      <c r="C13" s="673"/>
      <c r="D13" s="673"/>
      <c r="E13" s="26">
        <v>336842.69</v>
      </c>
      <c r="F13" s="26">
        <v>328089.32</v>
      </c>
      <c r="G13" s="28">
        <v>380144.22</v>
      </c>
      <c r="H13" s="28">
        <v>377129.96</v>
      </c>
      <c r="I13" s="28">
        <v>378275.2</v>
      </c>
      <c r="J13" s="28">
        <v>372845.46</v>
      </c>
      <c r="K13" s="283">
        <v>458600</v>
      </c>
      <c r="L13" s="32"/>
    </row>
    <row r="14" spans="1:15" ht="24.75" customHeight="1" thickBot="1" x14ac:dyDescent="0.25">
      <c r="A14" s="647" t="s">
        <v>174</v>
      </c>
      <c r="B14" s="648"/>
      <c r="C14" s="648"/>
      <c r="D14" s="648"/>
      <c r="E14" s="34">
        <f t="shared" ref="E14:K14" si="0">SUM(E6:E13)</f>
        <v>4151469.93</v>
      </c>
      <c r="F14" s="34">
        <f t="shared" si="0"/>
        <v>2746670.77</v>
      </c>
      <c r="G14" s="34">
        <f>SUM(G6:G13)</f>
        <v>3330746.5599999996</v>
      </c>
      <c r="H14" s="34">
        <f t="shared" si="0"/>
        <v>2237658.1500000004</v>
      </c>
      <c r="I14" s="34">
        <f>SUM(I6:I13)</f>
        <v>3691263.0300000003</v>
      </c>
      <c r="J14" s="34">
        <f t="shared" si="0"/>
        <v>2850460.09</v>
      </c>
      <c r="K14" s="34">
        <f t="shared" si="0"/>
        <v>2630426.85</v>
      </c>
      <c r="L14" s="35">
        <f>SUM(L8:L13)</f>
        <v>0</v>
      </c>
    </row>
    <row r="15" spans="1:15" ht="14.25" customHeight="1" thickBot="1" x14ac:dyDescent="0.3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</row>
    <row r="16" spans="1:15" ht="15" customHeight="1" x14ac:dyDescent="0.25">
      <c r="A16" s="649" t="s">
        <v>175</v>
      </c>
      <c r="B16" s="650"/>
      <c r="C16" s="650"/>
      <c r="D16" s="650"/>
      <c r="E16" s="650"/>
      <c r="F16" s="650"/>
      <c r="G16" s="650"/>
      <c r="H16" s="650"/>
      <c r="I16" s="650"/>
      <c r="J16" s="650"/>
      <c r="K16" s="650"/>
      <c r="L16" s="651"/>
      <c r="M16" s="39"/>
    </row>
    <row r="17" spans="1:12" ht="15" customHeight="1" x14ac:dyDescent="0.2">
      <c r="A17" s="652" t="s">
        <v>163</v>
      </c>
      <c r="B17" s="653"/>
      <c r="C17" s="653"/>
      <c r="D17" s="653"/>
      <c r="E17" s="656">
        <f>$L$1-3</f>
        <v>2016</v>
      </c>
      <c r="F17" s="656"/>
      <c r="G17" s="656">
        <f>$L$1-2</f>
        <v>2017</v>
      </c>
      <c r="H17" s="656"/>
      <c r="I17" s="656">
        <f>$L$1-1</f>
        <v>2018</v>
      </c>
      <c r="J17" s="656"/>
      <c r="K17" s="656">
        <f>$L$1</f>
        <v>2019</v>
      </c>
      <c r="L17" s="669"/>
    </row>
    <row r="18" spans="1:12" ht="22.5" customHeight="1" x14ac:dyDescent="0.2">
      <c r="A18" s="654"/>
      <c r="B18" s="655"/>
      <c r="C18" s="653"/>
      <c r="D18" s="653"/>
      <c r="E18" s="23" t="s">
        <v>176</v>
      </c>
      <c r="F18" s="24" t="s">
        <v>177</v>
      </c>
      <c r="G18" s="23" t="s">
        <v>176</v>
      </c>
      <c r="H18" s="24" t="s">
        <v>177</v>
      </c>
      <c r="I18" s="23" t="s">
        <v>176</v>
      </c>
      <c r="J18" s="24" t="s">
        <v>177</v>
      </c>
      <c r="K18" s="412" t="s">
        <v>380</v>
      </c>
      <c r="L18" s="25" t="s">
        <v>177</v>
      </c>
    </row>
    <row r="19" spans="1:12" ht="24.75" customHeight="1" x14ac:dyDescent="0.2">
      <c r="A19" s="672" t="s">
        <v>178</v>
      </c>
      <c r="B19" s="673"/>
      <c r="C19" s="673"/>
      <c r="D19" s="673"/>
      <c r="E19" s="26">
        <v>1643740.58</v>
      </c>
      <c r="F19" s="26">
        <v>1407407.7</v>
      </c>
      <c r="G19" s="26">
        <v>1544739.5</v>
      </c>
      <c r="H19" s="26">
        <v>1379993.75</v>
      </c>
      <c r="I19" s="26">
        <v>1654989.42</v>
      </c>
      <c r="J19" s="26">
        <v>1424129.94</v>
      </c>
      <c r="K19" s="283">
        <v>1891977.72</v>
      </c>
      <c r="L19" s="32"/>
    </row>
    <row r="20" spans="1:12" ht="24.75" customHeight="1" x14ac:dyDescent="0.2">
      <c r="A20" s="672" t="s">
        <v>179</v>
      </c>
      <c r="B20" s="673"/>
      <c r="C20" s="673"/>
      <c r="D20" s="673"/>
      <c r="E20" s="26">
        <v>869431.36</v>
      </c>
      <c r="F20" s="26">
        <v>479816.82</v>
      </c>
      <c r="G20" s="26">
        <v>799632.99</v>
      </c>
      <c r="H20" s="26">
        <v>704655.74</v>
      </c>
      <c r="I20" s="26">
        <v>1092850.33</v>
      </c>
      <c r="J20" s="26">
        <v>870857.32</v>
      </c>
      <c r="K20" s="283">
        <v>259753.13</v>
      </c>
      <c r="L20" s="32"/>
    </row>
    <row r="21" spans="1:12" ht="24.75" customHeight="1" x14ac:dyDescent="0.2">
      <c r="A21" s="670" t="s">
        <v>180</v>
      </c>
      <c r="B21" s="671"/>
      <c r="C21" s="671"/>
      <c r="D21" s="671"/>
      <c r="E21" s="26"/>
      <c r="F21" s="26"/>
      <c r="G21" s="26"/>
      <c r="H21" s="26"/>
      <c r="I21" s="26"/>
      <c r="J21" s="26"/>
      <c r="K21" s="283"/>
      <c r="L21" s="32"/>
    </row>
    <row r="22" spans="1:12" ht="24.75" customHeight="1" x14ac:dyDescent="0.2">
      <c r="A22" s="672" t="s">
        <v>181</v>
      </c>
      <c r="B22" s="673"/>
      <c r="C22" s="673"/>
      <c r="D22" s="673"/>
      <c r="E22" s="26">
        <v>197921.25</v>
      </c>
      <c r="F22" s="26">
        <v>162184.51999999999</v>
      </c>
      <c r="G22" s="26">
        <v>17964.400000000001</v>
      </c>
      <c r="H22" s="26">
        <v>17964.400000000001</v>
      </c>
      <c r="I22" s="26">
        <v>18999.88</v>
      </c>
      <c r="J22" s="26">
        <v>18999.88</v>
      </c>
      <c r="K22" s="283">
        <v>20096</v>
      </c>
      <c r="L22" s="32"/>
    </row>
    <row r="23" spans="1:12" ht="24.75" customHeight="1" x14ac:dyDescent="0.2">
      <c r="A23" s="672" t="s">
        <v>182</v>
      </c>
      <c r="B23" s="673"/>
      <c r="C23" s="673"/>
      <c r="D23" s="673"/>
      <c r="E23" s="26"/>
      <c r="F23" s="26"/>
      <c r="G23" s="26"/>
      <c r="H23" s="26"/>
      <c r="I23" s="26"/>
      <c r="J23" s="26"/>
      <c r="K23" s="283"/>
      <c r="L23" s="32"/>
    </row>
    <row r="24" spans="1:12" ht="24.75" customHeight="1" x14ac:dyDescent="0.2">
      <c r="A24" s="672" t="s">
        <v>183</v>
      </c>
      <c r="B24" s="673"/>
      <c r="C24" s="673"/>
      <c r="D24" s="673"/>
      <c r="E24" s="26">
        <v>336842.69</v>
      </c>
      <c r="F24" s="26">
        <v>283288.06</v>
      </c>
      <c r="G24" s="26">
        <v>380144.22</v>
      </c>
      <c r="H24" s="26">
        <v>328235.71000000002</v>
      </c>
      <c r="I24" s="26">
        <v>378275.2</v>
      </c>
      <c r="J24" s="26">
        <v>356765.56</v>
      </c>
      <c r="K24" s="283">
        <v>458600</v>
      </c>
      <c r="L24" s="32"/>
    </row>
    <row r="25" spans="1:12" s="40" customFormat="1" ht="24.75" customHeight="1" thickBot="1" x14ac:dyDescent="0.25">
      <c r="A25" s="647" t="s">
        <v>184</v>
      </c>
      <c r="B25" s="648"/>
      <c r="C25" s="648"/>
      <c r="D25" s="648"/>
      <c r="E25" s="34">
        <f t="shared" ref="E25:L25" si="1">SUM(E19:E24)</f>
        <v>3047935.88</v>
      </c>
      <c r="F25" s="34">
        <f t="shared" si="1"/>
        <v>2332697.1</v>
      </c>
      <c r="G25" s="34">
        <f t="shared" si="1"/>
        <v>2742481.1100000003</v>
      </c>
      <c r="H25" s="34">
        <f t="shared" si="1"/>
        <v>2430849.6</v>
      </c>
      <c r="I25" s="34">
        <f t="shared" si="1"/>
        <v>3145114.83</v>
      </c>
      <c r="J25" s="34">
        <f t="shared" si="1"/>
        <v>2670752.6999999997</v>
      </c>
      <c r="K25" s="34">
        <f t="shared" si="1"/>
        <v>2630426.85</v>
      </c>
      <c r="L25" s="35">
        <f t="shared" si="1"/>
        <v>0</v>
      </c>
    </row>
    <row r="26" spans="1:12" s="40" customFormat="1" ht="24.75" customHeight="1" x14ac:dyDescent="0.25"/>
    <row r="27" spans="1:12" ht="14.25" customHeight="1" thickBo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2" ht="14.25" customHeight="1" x14ac:dyDescent="0.25">
      <c r="A28" s="649" t="s">
        <v>185</v>
      </c>
      <c r="B28" s="650"/>
      <c r="C28" s="650"/>
      <c r="D28" s="650"/>
      <c r="E28" s="650"/>
      <c r="F28" s="650"/>
      <c r="G28" s="650"/>
      <c r="H28" s="650"/>
      <c r="I28" s="650"/>
      <c r="J28" s="650"/>
      <c r="K28" s="650"/>
      <c r="L28" s="651"/>
    </row>
    <row r="29" spans="1:12" ht="14.25" customHeight="1" x14ac:dyDescent="0.2">
      <c r="A29" s="652" t="s">
        <v>186</v>
      </c>
      <c r="B29" s="653" t="s">
        <v>187</v>
      </c>
      <c r="C29" s="653"/>
      <c r="D29" s="653"/>
      <c r="E29" s="656">
        <f>$L$1-3</f>
        <v>2016</v>
      </c>
      <c r="F29" s="656"/>
      <c r="G29" s="656">
        <f>$L$1-2</f>
        <v>2017</v>
      </c>
      <c r="H29" s="656"/>
      <c r="I29" s="656">
        <f>$L$1-1</f>
        <v>2018</v>
      </c>
      <c r="J29" s="656"/>
      <c r="K29" s="656">
        <f>$L$1</f>
        <v>2019</v>
      </c>
      <c r="L29" s="669"/>
    </row>
    <row r="30" spans="1:12" ht="20.25" customHeight="1" x14ac:dyDescent="0.2">
      <c r="A30" s="652"/>
      <c r="B30" s="653"/>
      <c r="C30" s="653"/>
      <c r="D30" s="653"/>
      <c r="E30" s="85" t="s">
        <v>188</v>
      </c>
      <c r="F30" s="85" t="s">
        <v>189</v>
      </c>
      <c r="G30" s="85" t="s">
        <v>188</v>
      </c>
      <c r="H30" s="85" t="s">
        <v>189</v>
      </c>
      <c r="I30" s="85" t="s">
        <v>188</v>
      </c>
      <c r="J30" s="85" t="s">
        <v>189</v>
      </c>
      <c r="K30" s="295" t="s">
        <v>375</v>
      </c>
      <c r="L30" s="25" t="s">
        <v>374</v>
      </c>
    </row>
    <row r="31" spans="1:12" ht="21.75" customHeight="1" x14ac:dyDescent="0.2">
      <c r="A31" s="41">
        <v>1</v>
      </c>
      <c r="B31" s="671" t="s">
        <v>190</v>
      </c>
      <c r="C31" s="671"/>
      <c r="D31" s="671"/>
      <c r="E31" s="26">
        <v>324874.81</v>
      </c>
      <c r="F31" s="31">
        <v>201659.71</v>
      </c>
      <c r="G31" s="26">
        <v>330629.77</v>
      </c>
      <c r="H31" s="31">
        <v>226294.97</v>
      </c>
      <c r="I31" s="26">
        <v>375438.18</v>
      </c>
      <c r="J31" s="31">
        <v>35339.78</v>
      </c>
      <c r="K31" s="29">
        <v>373455.75</v>
      </c>
      <c r="L31" s="32"/>
    </row>
    <row r="32" spans="1:12" ht="14.25" customHeight="1" x14ac:dyDescent="0.2">
      <c r="A32" s="41">
        <v>2</v>
      </c>
      <c r="B32" s="673" t="s">
        <v>191</v>
      </c>
      <c r="C32" s="673"/>
      <c r="D32" s="673"/>
      <c r="E32" s="26">
        <v>35386.47</v>
      </c>
      <c r="F32" s="31">
        <v>35386.47</v>
      </c>
      <c r="G32" s="26">
        <v>12980.11</v>
      </c>
      <c r="H32" s="31">
        <v>7048.53</v>
      </c>
      <c r="I32" s="26">
        <v>5610.67</v>
      </c>
      <c r="J32" s="31">
        <v>5610.67</v>
      </c>
      <c r="K32" s="29">
        <v>18802.169999999998</v>
      </c>
      <c r="L32" s="32"/>
    </row>
    <row r="33" spans="1:12" ht="14.25" customHeight="1" x14ac:dyDescent="0.2">
      <c r="A33" s="41">
        <v>3</v>
      </c>
      <c r="B33" s="673" t="s">
        <v>192</v>
      </c>
      <c r="C33" s="673"/>
      <c r="D33" s="673"/>
      <c r="E33" s="26">
        <v>91758.28</v>
      </c>
      <c r="F33" s="31">
        <v>23569.93</v>
      </c>
      <c r="G33" s="26">
        <v>96401.59</v>
      </c>
      <c r="H33" s="31">
        <v>32224.91</v>
      </c>
      <c r="I33" s="26">
        <v>100389.62</v>
      </c>
      <c r="J33" s="31">
        <v>26220.25</v>
      </c>
      <c r="K33" s="29">
        <v>92556.56</v>
      </c>
      <c r="L33" s="32"/>
    </row>
    <row r="34" spans="1:12" ht="14.25" customHeight="1" x14ac:dyDescent="0.2">
      <c r="A34" s="41">
        <v>4</v>
      </c>
      <c r="B34" s="673" t="s">
        <v>193</v>
      </c>
      <c r="C34" s="673"/>
      <c r="D34" s="673"/>
      <c r="E34" s="26">
        <v>25122.77</v>
      </c>
      <c r="F34" s="31">
        <v>25122.77</v>
      </c>
      <c r="G34" s="26">
        <v>27109.81</v>
      </c>
      <c r="H34" s="31">
        <v>19229.41</v>
      </c>
      <c r="I34" s="26">
        <v>23974.75</v>
      </c>
      <c r="J34" s="31">
        <v>23974.75</v>
      </c>
      <c r="K34" s="29">
        <v>150552.81</v>
      </c>
      <c r="L34" s="32"/>
    </row>
    <row r="35" spans="1:12" ht="14.25" customHeight="1" x14ac:dyDescent="0.2">
      <c r="A35" s="41">
        <v>6</v>
      </c>
      <c r="B35" s="673" t="s">
        <v>194</v>
      </c>
      <c r="C35" s="673"/>
      <c r="D35" s="673"/>
      <c r="E35" s="26" t="s">
        <v>324</v>
      </c>
      <c r="F35" s="31" t="s">
        <v>324</v>
      </c>
      <c r="G35" s="293">
        <v>0</v>
      </c>
      <c r="H35" s="294">
        <v>0</v>
      </c>
      <c r="I35" s="26"/>
      <c r="J35" s="31"/>
      <c r="K35" s="29"/>
      <c r="L35" s="32"/>
    </row>
    <row r="36" spans="1:12" ht="14.25" customHeight="1" x14ac:dyDescent="0.2">
      <c r="A36" s="41">
        <v>9</v>
      </c>
      <c r="B36" s="673" t="s">
        <v>195</v>
      </c>
      <c r="C36" s="673"/>
      <c r="D36" s="673"/>
      <c r="E36" s="26">
        <v>6348.27</v>
      </c>
      <c r="F36" s="31">
        <v>5970.27</v>
      </c>
      <c r="G36" s="26">
        <v>8753.3700000000008</v>
      </c>
      <c r="H36" s="31">
        <v>6000</v>
      </c>
      <c r="I36" s="26">
        <v>3014.26</v>
      </c>
      <c r="J36" s="31">
        <v>3000</v>
      </c>
      <c r="K36" s="29">
        <v>5431.01</v>
      </c>
      <c r="L36" s="32"/>
    </row>
    <row r="37" spans="1:12" s="40" customFormat="1" ht="14.25" customHeight="1" x14ac:dyDescent="0.2">
      <c r="A37" s="674" t="s">
        <v>196</v>
      </c>
      <c r="B37" s="675"/>
      <c r="C37" s="675"/>
      <c r="D37" s="675"/>
      <c r="E37" s="42">
        <f t="shared" ref="E37:L37" si="2">SUM(E31:E36)</f>
        <v>483490.60000000009</v>
      </c>
      <c r="F37" s="42">
        <f t="shared" si="2"/>
        <v>291709.15000000002</v>
      </c>
      <c r="G37" s="42">
        <f t="shared" si="2"/>
        <v>475874.64999999997</v>
      </c>
      <c r="H37" s="42">
        <f t="shared" si="2"/>
        <v>290797.81999999995</v>
      </c>
      <c r="I37" s="42">
        <f t="shared" si="2"/>
        <v>508427.48</v>
      </c>
      <c r="J37" s="42">
        <f t="shared" si="2"/>
        <v>94145.45</v>
      </c>
      <c r="K37" s="42">
        <f t="shared" si="2"/>
        <v>640798.30000000005</v>
      </c>
      <c r="L37" s="43">
        <f t="shared" si="2"/>
        <v>0</v>
      </c>
    </row>
    <row r="38" spans="1:12" s="40" customFormat="1" ht="12" customHeigh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3"/>
    </row>
    <row r="39" spans="1:12" ht="14.25" customHeight="1" x14ac:dyDescent="0.2">
      <c r="A39" s="652" t="s">
        <v>186</v>
      </c>
      <c r="B39" s="653" t="s">
        <v>197</v>
      </c>
      <c r="C39" s="653"/>
      <c r="D39" s="653"/>
      <c r="E39" s="656">
        <f>$L$1-3</f>
        <v>2016</v>
      </c>
      <c r="F39" s="656"/>
      <c r="G39" s="656">
        <f>$L$1-2</f>
        <v>2017</v>
      </c>
      <c r="H39" s="656"/>
      <c r="I39" s="656">
        <f>$L$1-1</f>
        <v>2018</v>
      </c>
      <c r="J39" s="656"/>
      <c r="K39" s="656">
        <f>$L$1</f>
        <v>2019</v>
      </c>
      <c r="L39" s="669"/>
    </row>
    <row r="40" spans="1:12" ht="22.5" customHeight="1" x14ac:dyDescent="0.2">
      <c r="A40" s="652"/>
      <c r="B40" s="653"/>
      <c r="C40" s="653"/>
      <c r="D40" s="653"/>
      <c r="E40" s="85" t="s">
        <v>198</v>
      </c>
      <c r="F40" s="85" t="s">
        <v>199</v>
      </c>
      <c r="G40" s="85" t="s">
        <v>198</v>
      </c>
      <c r="H40" s="85" t="s">
        <v>199</v>
      </c>
      <c r="I40" s="85" t="s">
        <v>198</v>
      </c>
      <c r="J40" s="85" t="s">
        <v>199</v>
      </c>
      <c r="K40" s="295" t="s">
        <v>376</v>
      </c>
      <c r="L40" s="25" t="s">
        <v>199</v>
      </c>
    </row>
    <row r="41" spans="1:12" ht="14.25" customHeight="1" x14ac:dyDescent="0.2">
      <c r="A41" s="41">
        <v>1</v>
      </c>
      <c r="B41" s="673" t="s">
        <v>200</v>
      </c>
      <c r="C41" s="673"/>
      <c r="D41" s="673"/>
      <c r="E41" s="26">
        <v>259375.29</v>
      </c>
      <c r="F41" s="31">
        <v>214456.56</v>
      </c>
      <c r="G41" s="26">
        <v>253596.57</v>
      </c>
      <c r="H41" s="31">
        <v>182047.47</v>
      </c>
      <c r="I41" s="26">
        <v>196175.57</v>
      </c>
      <c r="J41" s="31">
        <v>160186.01</v>
      </c>
      <c r="K41" s="29">
        <v>312028.56</v>
      </c>
      <c r="L41" s="32"/>
    </row>
    <row r="42" spans="1:12" ht="14.25" customHeight="1" x14ac:dyDescent="0.2">
      <c r="A42" s="41">
        <v>2</v>
      </c>
      <c r="B42" s="673" t="s">
        <v>201</v>
      </c>
      <c r="C42" s="673"/>
      <c r="D42" s="673"/>
      <c r="E42" s="26">
        <v>231786.15</v>
      </c>
      <c r="F42" s="31">
        <v>231786.15</v>
      </c>
      <c r="G42" s="26">
        <v>389614.54</v>
      </c>
      <c r="H42" s="31">
        <v>389614.54</v>
      </c>
      <c r="I42" s="26">
        <v>94977.25</v>
      </c>
      <c r="J42" s="31">
        <v>93810.23</v>
      </c>
      <c r="K42" s="29">
        <v>226215.67</v>
      </c>
      <c r="L42" s="32"/>
    </row>
    <row r="43" spans="1:12" ht="26.25" customHeight="1" x14ac:dyDescent="0.2">
      <c r="A43" s="41">
        <v>3</v>
      </c>
      <c r="B43" s="671" t="s">
        <v>202</v>
      </c>
      <c r="C43" s="671"/>
      <c r="D43" s="671"/>
      <c r="E43" s="26"/>
      <c r="F43" s="31"/>
      <c r="G43" s="26"/>
      <c r="H43" s="31"/>
      <c r="I43" s="26"/>
      <c r="J43" s="31"/>
      <c r="K43" s="29"/>
      <c r="L43" s="32"/>
    </row>
    <row r="44" spans="1:12" ht="14.25" customHeight="1" x14ac:dyDescent="0.2">
      <c r="A44" s="41">
        <v>4</v>
      </c>
      <c r="B44" s="673" t="s">
        <v>203</v>
      </c>
      <c r="C44" s="673"/>
      <c r="D44" s="673"/>
      <c r="E44" s="26"/>
      <c r="F44" s="31"/>
      <c r="G44" s="26">
        <v>35736.730000000003</v>
      </c>
      <c r="H44" s="31">
        <v>35736.730000000003</v>
      </c>
      <c r="I44" s="26"/>
      <c r="J44" s="31"/>
      <c r="K44" s="29"/>
      <c r="L44" s="32"/>
    </row>
    <row r="45" spans="1:12" ht="20.25" customHeight="1" x14ac:dyDescent="0.2">
      <c r="A45" s="41">
        <v>5</v>
      </c>
      <c r="B45" s="671" t="s">
        <v>204</v>
      </c>
      <c r="C45" s="671"/>
      <c r="D45" s="671"/>
      <c r="E45" s="26"/>
      <c r="F45" s="31"/>
      <c r="G45" s="26"/>
      <c r="H45" s="31"/>
      <c r="I45" s="26"/>
      <c r="J45" s="31"/>
      <c r="K45" s="29"/>
      <c r="L45" s="32"/>
    </row>
    <row r="46" spans="1:12" ht="14.25" customHeight="1" x14ac:dyDescent="0.2">
      <c r="A46" s="41">
        <v>7</v>
      </c>
      <c r="B46" s="673" t="s">
        <v>195</v>
      </c>
      <c r="C46" s="673"/>
      <c r="D46" s="673"/>
      <c r="E46" s="26">
        <v>23061.05</v>
      </c>
      <c r="F46" s="31">
        <v>17275.669999999998</v>
      </c>
      <c r="G46" s="26">
        <v>59324.01</v>
      </c>
      <c r="H46" s="31">
        <v>50662.41</v>
      </c>
      <c r="I46" s="26">
        <v>57208.51</v>
      </c>
      <c r="J46" s="31">
        <v>46076.38</v>
      </c>
      <c r="K46" s="29">
        <v>32628.78</v>
      </c>
      <c r="L46" s="32"/>
    </row>
    <row r="47" spans="1:12" s="40" customFormat="1" ht="14.25" customHeight="1" thickBot="1" x14ac:dyDescent="0.25">
      <c r="A47" s="647" t="s">
        <v>205</v>
      </c>
      <c r="B47" s="648"/>
      <c r="C47" s="648"/>
      <c r="D47" s="648"/>
      <c r="E47" s="34">
        <f t="shared" ref="E47:L47" si="3">SUM(E41:E46)</f>
        <v>514222.49</v>
      </c>
      <c r="F47" s="34">
        <f t="shared" si="3"/>
        <v>463518.37999999995</v>
      </c>
      <c r="G47" s="34">
        <f t="shared" si="3"/>
        <v>738271.85</v>
      </c>
      <c r="H47" s="34">
        <f t="shared" si="3"/>
        <v>658061.15</v>
      </c>
      <c r="I47" s="34">
        <f t="shared" si="3"/>
        <v>348361.33</v>
      </c>
      <c r="J47" s="34">
        <f t="shared" si="3"/>
        <v>300072.62</v>
      </c>
      <c r="K47" s="34">
        <f t="shared" si="3"/>
        <v>570873.01</v>
      </c>
      <c r="L47" s="35">
        <f t="shared" si="3"/>
        <v>0</v>
      </c>
    </row>
    <row r="48" spans="1:12" ht="14.25" customHeight="1" thickBot="1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4" ht="15.75" customHeight="1" x14ac:dyDescent="0.2">
      <c r="A49" s="649" t="s">
        <v>206</v>
      </c>
      <c r="B49" s="650"/>
      <c r="C49" s="650"/>
      <c r="D49" s="650"/>
      <c r="E49" s="650"/>
      <c r="F49" s="650"/>
      <c r="G49" s="650"/>
      <c r="H49" s="650"/>
      <c r="I49" s="650"/>
      <c r="J49" s="650"/>
      <c r="K49" s="650"/>
      <c r="L49" s="651"/>
    </row>
    <row r="50" spans="1:14" ht="15.75" customHeight="1" x14ac:dyDescent="0.2">
      <c r="A50" s="676" t="s">
        <v>119</v>
      </c>
      <c r="B50" s="677"/>
      <c r="C50" s="677"/>
      <c r="D50" s="677"/>
      <c r="E50" s="656">
        <f>$L$1-3</f>
        <v>2016</v>
      </c>
      <c r="F50" s="656"/>
      <c r="G50" s="656">
        <f>$L$1-2</f>
        <v>2017</v>
      </c>
      <c r="H50" s="656"/>
      <c r="I50" s="656">
        <f>$L$1-1</f>
        <v>2018</v>
      </c>
      <c r="J50" s="656"/>
      <c r="K50" s="656">
        <f>$L$1</f>
        <v>2019</v>
      </c>
      <c r="L50" s="669"/>
    </row>
    <row r="51" spans="1:14" ht="28.5" customHeight="1" x14ac:dyDescent="0.2">
      <c r="A51" s="670" t="s">
        <v>207</v>
      </c>
      <c r="B51" s="671"/>
      <c r="C51" s="671"/>
      <c r="D51" s="671"/>
      <c r="E51" s="680">
        <v>42693.66</v>
      </c>
      <c r="F51" s="681"/>
      <c r="G51" s="680">
        <v>35866.43</v>
      </c>
      <c r="H51" s="681"/>
      <c r="I51" s="680">
        <v>41096.870000000003</v>
      </c>
      <c r="J51" s="681"/>
      <c r="K51" s="678">
        <v>27934</v>
      </c>
      <c r="L51" s="679"/>
      <c r="N51" s="33"/>
    </row>
    <row r="52" spans="1:14" ht="24.75" customHeight="1" x14ac:dyDescent="0.2">
      <c r="A52" s="670" t="s">
        <v>208</v>
      </c>
      <c r="B52" s="671"/>
      <c r="C52" s="671"/>
      <c r="D52" s="671"/>
      <c r="E52" s="680">
        <v>26806.25</v>
      </c>
      <c r="F52" s="681"/>
      <c r="G52" s="680">
        <v>16995.16</v>
      </c>
      <c r="H52" s="681"/>
      <c r="I52" s="680">
        <v>15959.68</v>
      </c>
      <c r="J52" s="681"/>
      <c r="K52" s="678">
        <v>14865</v>
      </c>
      <c r="L52" s="679"/>
      <c r="N52" s="33"/>
    </row>
    <row r="53" spans="1:14" ht="33.75" customHeight="1" x14ac:dyDescent="0.2">
      <c r="A53" s="670" t="s">
        <v>377</v>
      </c>
      <c r="B53" s="671"/>
      <c r="C53" s="671"/>
      <c r="D53" s="671"/>
      <c r="E53" s="680">
        <v>456634.41</v>
      </c>
      <c r="F53" s="681"/>
      <c r="G53" s="680">
        <v>411386.58</v>
      </c>
      <c r="H53" s="681"/>
      <c r="I53" s="680">
        <v>408038.57</v>
      </c>
      <c r="J53" s="681"/>
      <c r="K53" s="678">
        <v>478906.02</v>
      </c>
      <c r="L53" s="679"/>
      <c r="N53" s="33"/>
    </row>
    <row r="54" spans="1:14" ht="24" customHeight="1" x14ac:dyDescent="0.2">
      <c r="A54" s="670" t="s">
        <v>209</v>
      </c>
      <c r="B54" s="671"/>
      <c r="C54" s="671"/>
      <c r="D54" s="671"/>
      <c r="E54" s="680">
        <v>197921.25</v>
      </c>
      <c r="F54" s="681"/>
      <c r="G54" s="680">
        <v>17964.400000000001</v>
      </c>
      <c r="H54" s="681"/>
      <c r="I54" s="680">
        <v>18999.88</v>
      </c>
      <c r="J54" s="681"/>
      <c r="K54" s="678">
        <v>20096</v>
      </c>
      <c r="L54" s="679"/>
      <c r="N54" s="33"/>
    </row>
    <row r="55" spans="1:14" ht="22.5" customHeight="1" thickBot="1" x14ac:dyDescent="0.3">
      <c r="A55" s="682" t="s">
        <v>210</v>
      </c>
      <c r="B55" s="683"/>
      <c r="C55" s="683"/>
      <c r="D55" s="683"/>
      <c r="E55" s="684">
        <v>0</v>
      </c>
      <c r="F55" s="685"/>
      <c r="G55" s="684">
        <v>0</v>
      </c>
      <c r="H55" s="685"/>
      <c r="I55" s="686">
        <v>0</v>
      </c>
      <c r="J55" s="687"/>
      <c r="K55" s="691">
        <v>0</v>
      </c>
      <c r="L55" s="692"/>
    </row>
    <row r="56" spans="1:14" ht="12.75" customHeight="1" thickBot="1" x14ac:dyDescent="0.3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6"/>
    </row>
    <row r="57" spans="1:14" ht="13.15" x14ac:dyDescent="0.25">
      <c r="A57" s="659" t="s">
        <v>161</v>
      </c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1"/>
    </row>
    <row r="58" spans="1:14" ht="15.75" customHeight="1" x14ac:dyDescent="0.25">
      <c r="A58" s="693" t="s">
        <v>211</v>
      </c>
      <c r="B58" s="694"/>
      <c r="C58" s="694"/>
      <c r="D58" s="694"/>
      <c r="E58" s="694"/>
      <c r="F58" s="694"/>
      <c r="G58" s="694"/>
      <c r="H58" s="694"/>
      <c r="I58" s="694"/>
      <c r="J58" s="694"/>
      <c r="K58" s="694"/>
      <c r="L58" s="695"/>
    </row>
    <row r="59" spans="1:14" ht="13.15" x14ac:dyDescent="0.25">
      <c r="A59" s="676" t="s">
        <v>119</v>
      </c>
      <c r="B59" s="677"/>
      <c r="C59" s="677"/>
      <c r="D59" s="677"/>
      <c r="E59" s="656">
        <f>$L$1-3</f>
        <v>2016</v>
      </c>
      <c r="F59" s="656"/>
      <c r="G59" s="656">
        <f>$L$1-2</f>
        <v>2017</v>
      </c>
      <c r="H59" s="656"/>
      <c r="I59" s="656">
        <f>$L$1-1</f>
        <v>2018</v>
      </c>
      <c r="J59" s="656"/>
      <c r="K59" s="656">
        <f>$L$1</f>
        <v>2019</v>
      </c>
      <c r="L59" s="669"/>
    </row>
    <row r="60" spans="1:14" ht="12.75" customHeight="1" x14ac:dyDescent="0.2">
      <c r="A60" s="688" t="s">
        <v>212</v>
      </c>
      <c r="B60" s="689"/>
      <c r="C60" s="689"/>
      <c r="D60" s="689"/>
      <c r="E60" s="690">
        <f>(E8+E10)/SUM(E8:E10)</f>
        <v>0.958383408747566</v>
      </c>
      <c r="F60" s="690"/>
      <c r="G60" s="690">
        <f>(G8+G10)/SUM(G8:G10)</f>
        <v>0.96347257575649503</v>
      </c>
      <c r="H60" s="690"/>
      <c r="I60" s="690">
        <f>(I8+I10)/SUM(I8:I10)</f>
        <v>0.95705310475317706</v>
      </c>
      <c r="J60" s="690"/>
      <c r="K60" s="696">
        <f>(K8+K10)/SUM(K8:K10)</f>
        <v>0.96447050965599768</v>
      </c>
      <c r="L60" s="697"/>
    </row>
    <row r="61" spans="1:14" ht="12.75" customHeight="1" x14ac:dyDescent="0.2">
      <c r="A61" s="698" t="s">
        <v>213</v>
      </c>
      <c r="B61" s="699"/>
      <c r="C61" s="699"/>
      <c r="D61" s="699"/>
      <c r="E61" s="690"/>
      <c r="F61" s="690"/>
      <c r="G61" s="690"/>
      <c r="H61" s="690"/>
      <c r="I61" s="690"/>
      <c r="J61" s="690"/>
      <c r="K61" s="696"/>
      <c r="L61" s="697"/>
    </row>
    <row r="62" spans="1:14" ht="12.75" customHeight="1" x14ac:dyDescent="0.2">
      <c r="A62" s="700" t="s">
        <v>214</v>
      </c>
      <c r="B62" s="699"/>
      <c r="C62" s="699"/>
      <c r="D62" s="699"/>
      <c r="E62" s="690"/>
      <c r="F62" s="690"/>
      <c r="G62" s="690"/>
      <c r="H62" s="690"/>
      <c r="I62" s="690"/>
      <c r="J62" s="690"/>
      <c r="K62" s="696"/>
      <c r="L62" s="697"/>
    </row>
    <row r="63" spans="1:14" ht="12.75" customHeight="1" x14ac:dyDescent="0.2">
      <c r="A63" s="688" t="s">
        <v>215</v>
      </c>
      <c r="B63" s="689"/>
      <c r="C63" s="689"/>
      <c r="D63" s="689"/>
      <c r="E63" s="690">
        <f>E8/SUM(C8:E10)</f>
        <v>0.81478330614548244</v>
      </c>
      <c r="F63" s="690"/>
      <c r="G63" s="690">
        <f>G8/SUM(G8:G10)</f>
        <v>0.81309451702059998</v>
      </c>
      <c r="H63" s="690"/>
      <c r="I63" s="690">
        <f>I8/SUM(I8:I10)</f>
        <v>0.80958564989895809</v>
      </c>
      <c r="J63" s="690"/>
      <c r="K63" s="696">
        <f>K8/SUM(K8:K10)</f>
        <v>0.83843731468854832</v>
      </c>
      <c r="L63" s="697"/>
    </row>
    <row r="64" spans="1:14" ht="12.75" customHeight="1" x14ac:dyDescent="0.2">
      <c r="A64" s="698" t="s">
        <v>216</v>
      </c>
      <c r="B64" s="699"/>
      <c r="C64" s="699"/>
      <c r="D64" s="699"/>
      <c r="E64" s="690"/>
      <c r="F64" s="690"/>
      <c r="G64" s="690"/>
      <c r="H64" s="690"/>
      <c r="I64" s="690"/>
      <c r="J64" s="690"/>
      <c r="K64" s="696"/>
      <c r="L64" s="697"/>
    </row>
    <row r="65" spans="1:12" ht="13.15" customHeight="1" x14ac:dyDescent="0.2">
      <c r="A65" s="700" t="s">
        <v>214</v>
      </c>
      <c r="B65" s="699"/>
      <c r="C65" s="699"/>
      <c r="D65" s="699"/>
      <c r="E65" s="690"/>
      <c r="F65" s="690"/>
      <c r="G65" s="690"/>
      <c r="H65" s="690"/>
      <c r="I65" s="690"/>
      <c r="J65" s="690"/>
      <c r="K65" s="696"/>
      <c r="L65" s="697"/>
    </row>
    <row r="66" spans="1:12" ht="13.15" customHeight="1" x14ac:dyDescent="0.2">
      <c r="A66" s="688" t="s">
        <v>217</v>
      </c>
      <c r="B66" s="689"/>
      <c r="C66" s="689"/>
      <c r="D66" s="689"/>
      <c r="E66" s="690">
        <f>E51/SUM(E8:E10)</f>
        <v>2.144676312298021E-2</v>
      </c>
      <c r="F66" s="690"/>
      <c r="G66" s="690">
        <f>G51/SUM(G8:G10)</f>
        <v>1.7643460853271929E-2</v>
      </c>
      <c r="H66" s="690"/>
      <c r="I66" s="690">
        <f>I51/SUM(I8:I10)</f>
        <v>2.0665921798721825E-2</v>
      </c>
      <c r="J66" s="690"/>
      <c r="K66" s="696">
        <f>K51/SUM(K8:K10)</f>
        <v>1.4950151888490941E-2</v>
      </c>
      <c r="L66" s="697"/>
    </row>
    <row r="67" spans="1:12" ht="13.15" customHeight="1" x14ac:dyDescent="0.2">
      <c r="A67" s="698" t="s">
        <v>218</v>
      </c>
      <c r="B67" s="699"/>
      <c r="C67" s="699"/>
      <c r="D67" s="699"/>
      <c r="E67" s="690"/>
      <c r="F67" s="690"/>
      <c r="G67" s="690"/>
      <c r="H67" s="690"/>
      <c r="I67" s="690"/>
      <c r="J67" s="690"/>
      <c r="K67" s="696"/>
      <c r="L67" s="697"/>
    </row>
    <row r="68" spans="1:12" ht="13.15" customHeight="1" x14ac:dyDescent="0.2">
      <c r="A68" s="700" t="s">
        <v>214</v>
      </c>
      <c r="B68" s="699"/>
      <c r="C68" s="699"/>
      <c r="D68" s="699"/>
      <c r="E68" s="690"/>
      <c r="F68" s="690"/>
      <c r="G68" s="690"/>
      <c r="H68" s="690"/>
      <c r="I68" s="690"/>
      <c r="J68" s="690"/>
      <c r="K68" s="696"/>
      <c r="L68" s="697"/>
    </row>
    <row r="69" spans="1:12" ht="13.5" thickBot="1" x14ac:dyDescent="0.25">
      <c r="A69" s="701" t="s">
        <v>219</v>
      </c>
      <c r="B69" s="702"/>
      <c r="C69" s="702"/>
      <c r="D69" s="702"/>
      <c r="E69" s="702"/>
      <c r="F69" s="702"/>
      <c r="G69" s="702"/>
      <c r="H69" s="702"/>
      <c r="I69" s="702"/>
      <c r="J69" s="702"/>
      <c r="K69" s="702"/>
      <c r="L69" s="703"/>
    </row>
    <row r="70" spans="1:12" x14ac:dyDescent="0.2">
      <c r="A70" s="704" t="s">
        <v>110</v>
      </c>
      <c r="B70" s="705"/>
      <c r="C70" s="705"/>
      <c r="D70" s="705"/>
      <c r="E70" s="706">
        <f>$L$1-3</f>
        <v>2016</v>
      </c>
      <c r="F70" s="706"/>
      <c r="G70" s="706">
        <f>$L$1-2</f>
        <v>2017</v>
      </c>
      <c r="H70" s="706"/>
      <c r="I70" s="706">
        <f>$L$1-1</f>
        <v>2018</v>
      </c>
      <c r="J70" s="706"/>
      <c r="K70" s="706">
        <f>$L$1</f>
        <v>2019</v>
      </c>
      <c r="L70" s="707"/>
    </row>
    <row r="71" spans="1:12" ht="24" customHeight="1" x14ac:dyDescent="0.2">
      <c r="A71" s="688" t="s">
        <v>220</v>
      </c>
      <c r="B71" s="689"/>
      <c r="C71" s="689"/>
      <c r="D71" s="689"/>
      <c r="E71" s="690">
        <f>SUM(E52:F54)/SUM(E8:E10)</f>
        <v>0.34227581998805812</v>
      </c>
      <c r="F71" s="690"/>
      <c r="G71" s="690">
        <f>(G52+G53+G54)/SUM(G8:G10)</f>
        <v>0.21956717320622743</v>
      </c>
      <c r="H71" s="690"/>
      <c r="I71" s="690">
        <f>(I52+I53+I54)/SUM(I8:I10)</f>
        <v>0.22276549799437292</v>
      </c>
      <c r="J71" s="690"/>
      <c r="K71" s="696">
        <f>(K52+K53+K54)/SUM(K8:K10)</f>
        <v>0.27501933126248346</v>
      </c>
      <c r="L71" s="697"/>
    </row>
    <row r="72" spans="1:12" ht="13.15" customHeight="1" x14ac:dyDescent="0.2">
      <c r="A72" s="698" t="s">
        <v>221</v>
      </c>
      <c r="B72" s="699"/>
      <c r="C72" s="699"/>
      <c r="D72" s="699"/>
      <c r="E72" s="690"/>
      <c r="F72" s="690"/>
      <c r="G72" s="690"/>
      <c r="H72" s="690"/>
      <c r="I72" s="690"/>
      <c r="J72" s="690"/>
      <c r="K72" s="696"/>
      <c r="L72" s="697"/>
    </row>
    <row r="73" spans="1:12" ht="13.15" customHeight="1" x14ac:dyDescent="0.2">
      <c r="A73" s="700" t="s">
        <v>214</v>
      </c>
      <c r="B73" s="699"/>
      <c r="C73" s="699"/>
      <c r="D73" s="699"/>
      <c r="E73" s="690"/>
      <c r="F73" s="690"/>
      <c r="G73" s="690"/>
      <c r="H73" s="690"/>
      <c r="I73" s="690"/>
      <c r="J73" s="690"/>
      <c r="K73" s="696"/>
      <c r="L73" s="697"/>
    </row>
    <row r="74" spans="1:12" ht="13.15" customHeight="1" x14ac:dyDescent="0.2">
      <c r="A74" s="688" t="s">
        <v>222</v>
      </c>
      <c r="B74" s="689"/>
      <c r="C74" s="689"/>
      <c r="D74" s="689"/>
      <c r="E74" s="690">
        <f>E53/SUM(E8:E10)</f>
        <v>0.22938604994446068</v>
      </c>
      <c r="F74" s="690"/>
      <c r="G74" s="690">
        <f>G53/SUM(G8:G10)</f>
        <v>0.202369821021814</v>
      </c>
      <c r="H74" s="690"/>
      <c r="I74" s="690">
        <f>I53/SUM(I8:I10)</f>
        <v>0.20518577639811211</v>
      </c>
      <c r="J74" s="690"/>
      <c r="K74" s="696">
        <f>K53/SUM(K8:K10)</f>
        <v>0.25630836039638721</v>
      </c>
      <c r="L74" s="697"/>
    </row>
    <row r="75" spans="1:12" ht="13.15" customHeight="1" x14ac:dyDescent="0.2">
      <c r="A75" s="698" t="s">
        <v>223</v>
      </c>
      <c r="B75" s="699"/>
      <c r="C75" s="699"/>
      <c r="D75" s="699"/>
      <c r="E75" s="690"/>
      <c r="F75" s="690"/>
      <c r="G75" s="690"/>
      <c r="H75" s="690"/>
      <c r="I75" s="690"/>
      <c r="J75" s="690"/>
      <c r="K75" s="696"/>
      <c r="L75" s="697"/>
    </row>
    <row r="76" spans="1:12" ht="13.15" customHeight="1" x14ac:dyDescent="0.2">
      <c r="A76" s="700" t="s">
        <v>214</v>
      </c>
      <c r="B76" s="699"/>
      <c r="C76" s="699"/>
      <c r="D76" s="699"/>
      <c r="E76" s="690"/>
      <c r="F76" s="690"/>
      <c r="G76" s="690"/>
      <c r="H76" s="690"/>
      <c r="I76" s="690"/>
      <c r="J76" s="690"/>
      <c r="K76" s="696"/>
      <c r="L76" s="697"/>
    </row>
    <row r="77" spans="1:12" ht="12.75" customHeight="1" x14ac:dyDescent="0.2">
      <c r="A77" s="688" t="s">
        <v>224</v>
      </c>
      <c r="B77" s="689"/>
      <c r="C77" s="689"/>
      <c r="D77" s="689"/>
      <c r="E77" s="690">
        <f>(E52+E54)/SUM(E8:E10)</f>
        <v>0.11288977004359745</v>
      </c>
      <c r="F77" s="690"/>
      <c r="G77" s="690">
        <f>(G52+G54)/SUM(G8:G10)</f>
        <v>1.7197352184413425E-2</v>
      </c>
      <c r="H77" s="690"/>
      <c r="I77" s="690">
        <f>(I52+I54)/SUM(I8:I10)</f>
        <v>1.7579721596260822E-2</v>
      </c>
      <c r="J77" s="690"/>
      <c r="K77" s="696">
        <f>(K52+K54)/SUM(K8:K10)</f>
        <v>1.8710970866096219E-2</v>
      </c>
      <c r="L77" s="697"/>
    </row>
    <row r="78" spans="1:12" ht="12.75" customHeight="1" x14ac:dyDescent="0.2">
      <c r="A78" s="698" t="s">
        <v>225</v>
      </c>
      <c r="B78" s="699"/>
      <c r="C78" s="699"/>
      <c r="D78" s="699"/>
      <c r="E78" s="690"/>
      <c r="F78" s="690"/>
      <c r="G78" s="690"/>
      <c r="H78" s="690"/>
      <c r="I78" s="690"/>
      <c r="J78" s="690"/>
      <c r="K78" s="696"/>
      <c r="L78" s="697"/>
    </row>
    <row r="79" spans="1:12" ht="12.75" customHeight="1" thickBot="1" x14ac:dyDescent="0.25">
      <c r="A79" s="711" t="s">
        <v>214</v>
      </c>
      <c r="B79" s="712"/>
      <c r="C79" s="712"/>
      <c r="D79" s="712"/>
      <c r="E79" s="708"/>
      <c r="F79" s="708"/>
      <c r="G79" s="708"/>
      <c r="H79" s="708"/>
      <c r="I79" s="708"/>
      <c r="J79" s="708"/>
      <c r="K79" s="709"/>
      <c r="L79" s="710"/>
    </row>
    <row r="80" spans="1:12" ht="13.5" thickBot="1" x14ac:dyDescent="0.25">
      <c r="A80" s="713" t="s">
        <v>226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5"/>
    </row>
    <row r="81" spans="1:12" x14ac:dyDescent="0.2">
      <c r="A81" s="704" t="s">
        <v>110</v>
      </c>
      <c r="B81" s="705"/>
      <c r="C81" s="705"/>
      <c r="D81" s="705"/>
      <c r="E81" s="706">
        <f>$L$1-3</f>
        <v>2016</v>
      </c>
      <c r="F81" s="706"/>
      <c r="G81" s="706">
        <f>$L$1-2</f>
        <v>2017</v>
      </c>
      <c r="H81" s="706"/>
      <c r="I81" s="706">
        <f>$L$1-1</f>
        <v>2018</v>
      </c>
      <c r="J81" s="706"/>
      <c r="K81" s="706">
        <f>$L$1</f>
        <v>2019</v>
      </c>
      <c r="L81" s="707"/>
    </row>
    <row r="82" spans="1:12" ht="12.75" customHeight="1" x14ac:dyDescent="0.2">
      <c r="A82" s="688" t="s">
        <v>227</v>
      </c>
      <c r="B82" s="689"/>
      <c r="C82" s="689"/>
      <c r="D82" s="689"/>
      <c r="E82" s="716">
        <f>(E8+E10)/Caratteristiche!G5</f>
        <v>710.02436546334195</v>
      </c>
      <c r="F82" s="716"/>
      <c r="G82" s="716">
        <f>(G8+G10)/Caratteristiche!I5</f>
        <v>734.93091557223272</v>
      </c>
      <c r="H82" s="716"/>
      <c r="I82" s="716">
        <f>(I8+I10)/Caratteristiche!K5</f>
        <v>712.81813483146061</v>
      </c>
      <c r="J82" s="716"/>
      <c r="K82" s="717">
        <f>(K8+K10)/Caratteristiche!M5</f>
        <v>674.94007490636704</v>
      </c>
      <c r="L82" s="718"/>
    </row>
    <row r="83" spans="1:12" ht="12.75" customHeight="1" x14ac:dyDescent="0.2">
      <c r="A83" s="698" t="s">
        <v>213</v>
      </c>
      <c r="B83" s="699"/>
      <c r="C83" s="699"/>
      <c r="D83" s="699"/>
      <c r="E83" s="716"/>
      <c r="F83" s="716"/>
      <c r="G83" s="716"/>
      <c r="H83" s="716"/>
      <c r="I83" s="716"/>
      <c r="J83" s="716"/>
      <c r="K83" s="717"/>
      <c r="L83" s="718"/>
    </row>
    <row r="84" spans="1:12" ht="12.75" customHeight="1" x14ac:dyDescent="0.2">
      <c r="A84" s="700" t="s">
        <v>228</v>
      </c>
      <c r="B84" s="699"/>
      <c r="C84" s="699"/>
      <c r="D84" s="699"/>
      <c r="E84" s="716"/>
      <c r="F84" s="716"/>
      <c r="G84" s="716"/>
      <c r="H84" s="716"/>
      <c r="I84" s="716"/>
      <c r="J84" s="716"/>
      <c r="K84" s="717"/>
      <c r="L84" s="718"/>
    </row>
    <row r="85" spans="1:12" ht="12.75" customHeight="1" x14ac:dyDescent="0.2">
      <c r="A85" s="688" t="s">
        <v>229</v>
      </c>
      <c r="B85" s="689"/>
      <c r="C85" s="689"/>
      <c r="D85" s="689"/>
      <c r="E85" s="716">
        <f>E8/Caratteristiche!G5</f>
        <v>603.63732787495348</v>
      </c>
      <c r="F85" s="716"/>
      <c r="G85" s="716">
        <f>G8/Caratteristiche!I5</f>
        <v>620.22346341463413</v>
      </c>
      <c r="H85" s="716"/>
      <c r="I85" s="716">
        <f>I8/Caratteristiche!K5</f>
        <v>602.983606741573</v>
      </c>
      <c r="J85" s="716"/>
      <c r="K85" s="717">
        <f>K8/Caratteristiche!M5</f>
        <v>586.74157303370782</v>
      </c>
      <c r="L85" s="718"/>
    </row>
    <row r="86" spans="1:12" ht="12.75" customHeight="1" x14ac:dyDescent="0.2">
      <c r="A86" s="698" t="s">
        <v>216</v>
      </c>
      <c r="B86" s="699"/>
      <c r="C86" s="699"/>
      <c r="D86" s="699"/>
      <c r="E86" s="716"/>
      <c r="F86" s="716"/>
      <c r="G86" s="716"/>
      <c r="H86" s="716"/>
      <c r="I86" s="716"/>
      <c r="J86" s="716"/>
      <c r="K86" s="717"/>
      <c r="L86" s="718"/>
    </row>
    <row r="87" spans="1:12" ht="12.75" customHeight="1" x14ac:dyDescent="0.2">
      <c r="A87" s="700" t="s">
        <v>228</v>
      </c>
      <c r="B87" s="699"/>
      <c r="C87" s="699"/>
      <c r="D87" s="699"/>
      <c r="E87" s="716"/>
      <c r="F87" s="716"/>
      <c r="G87" s="716"/>
      <c r="H87" s="716"/>
      <c r="I87" s="716"/>
      <c r="J87" s="716"/>
      <c r="K87" s="717"/>
      <c r="L87" s="718"/>
    </row>
    <row r="88" spans="1:12" ht="12.75" customHeight="1" x14ac:dyDescent="0.2">
      <c r="A88" s="688" t="s">
        <v>230</v>
      </c>
      <c r="B88" s="689"/>
      <c r="C88" s="689"/>
      <c r="D88" s="689"/>
      <c r="E88" s="716">
        <f>(E52+E54)/Caratteristiche!G5</f>
        <v>83.635094901377002</v>
      </c>
      <c r="F88" s="716"/>
      <c r="G88" s="716">
        <f>(G52+G54)/Caratteristiche!I5</f>
        <v>13.118033771106941</v>
      </c>
      <c r="H88" s="716"/>
      <c r="I88" s="716">
        <f>(I52+I54)/Caratteristiche!K5</f>
        <v>13.093468164794007</v>
      </c>
      <c r="J88" s="716"/>
      <c r="K88" s="719">
        <f>(K52+K54)/Caratteristiche!M5</f>
        <v>13.094007490636704</v>
      </c>
      <c r="L88" s="720"/>
    </row>
    <row r="89" spans="1:12" ht="12.75" customHeight="1" x14ac:dyDescent="0.2">
      <c r="A89" s="698" t="s">
        <v>231</v>
      </c>
      <c r="B89" s="699"/>
      <c r="C89" s="699"/>
      <c r="D89" s="699"/>
      <c r="E89" s="716"/>
      <c r="F89" s="716"/>
      <c r="G89" s="716"/>
      <c r="H89" s="716"/>
      <c r="I89" s="716"/>
      <c r="J89" s="716"/>
      <c r="K89" s="721"/>
      <c r="L89" s="722"/>
    </row>
    <row r="90" spans="1:12" ht="12.75" customHeight="1" x14ac:dyDescent="0.2">
      <c r="A90" s="700" t="s">
        <v>228</v>
      </c>
      <c r="B90" s="699"/>
      <c r="C90" s="699"/>
      <c r="D90" s="699"/>
      <c r="E90" s="716"/>
      <c r="F90" s="716"/>
      <c r="G90" s="716"/>
      <c r="H90" s="716"/>
      <c r="I90" s="716"/>
      <c r="J90" s="716"/>
      <c r="K90" s="723"/>
      <c r="L90" s="724"/>
    </row>
    <row r="91" spans="1:12" ht="12.75" customHeight="1" x14ac:dyDescent="0.2">
      <c r="A91" s="688" t="s">
        <v>232</v>
      </c>
      <c r="B91" s="689"/>
      <c r="C91" s="689"/>
      <c r="D91" s="689"/>
      <c r="E91" s="716">
        <f>E51/Caratteristiche!G5</f>
        <v>15.888969110532193</v>
      </c>
      <c r="F91" s="716"/>
      <c r="G91" s="716">
        <f>G51/Caratteristiche!I5</f>
        <v>13.458322701688555</v>
      </c>
      <c r="H91" s="716"/>
      <c r="I91" s="716">
        <f>I51/Caratteristiche!K5</f>
        <v>15.392086142322098</v>
      </c>
      <c r="J91" s="716"/>
      <c r="K91" s="726">
        <f>K51/Caratteristiche!M5</f>
        <v>10.462172284644195</v>
      </c>
      <c r="L91" s="727"/>
    </row>
    <row r="92" spans="1:12" ht="12.75" customHeight="1" x14ac:dyDescent="0.2">
      <c r="A92" s="698" t="s">
        <v>218</v>
      </c>
      <c r="B92" s="699"/>
      <c r="C92" s="699"/>
      <c r="D92" s="699"/>
      <c r="E92" s="716"/>
      <c r="F92" s="716"/>
      <c r="G92" s="716"/>
      <c r="H92" s="716"/>
      <c r="I92" s="716"/>
      <c r="J92" s="716"/>
      <c r="K92" s="728"/>
      <c r="L92" s="729"/>
    </row>
    <row r="93" spans="1:12" ht="13.5" customHeight="1" thickBot="1" x14ac:dyDescent="0.25">
      <c r="A93" s="732" t="s">
        <v>228</v>
      </c>
      <c r="B93" s="733"/>
      <c r="C93" s="733"/>
      <c r="D93" s="733"/>
      <c r="E93" s="725"/>
      <c r="F93" s="725"/>
      <c r="G93" s="725"/>
      <c r="H93" s="725"/>
      <c r="I93" s="725"/>
      <c r="J93" s="725"/>
      <c r="K93" s="730"/>
      <c r="L93" s="731"/>
    </row>
    <row r="94" spans="1:12" ht="13.5" thickBot="1" x14ac:dyDescent="0.25">
      <c r="A94" s="713" t="s">
        <v>233</v>
      </c>
      <c r="B94" s="714"/>
      <c r="C94" s="714"/>
      <c r="D94" s="714"/>
      <c r="E94" s="714"/>
      <c r="F94" s="714"/>
      <c r="G94" s="714"/>
      <c r="H94" s="714"/>
      <c r="I94" s="714"/>
      <c r="J94" s="714"/>
      <c r="K94" s="714"/>
      <c r="L94" s="715"/>
    </row>
    <row r="95" spans="1:12" x14ac:dyDescent="0.2">
      <c r="A95" s="704" t="s">
        <v>110</v>
      </c>
      <c r="B95" s="705"/>
      <c r="C95" s="705"/>
      <c r="D95" s="705"/>
      <c r="E95" s="706">
        <f>$L$1-3</f>
        <v>2016</v>
      </c>
      <c r="F95" s="706"/>
      <c r="G95" s="706">
        <f>$L$1-2</f>
        <v>2017</v>
      </c>
      <c r="H95" s="706"/>
      <c r="I95" s="706">
        <f>$L$1-1</f>
        <v>2018</v>
      </c>
      <c r="J95" s="706"/>
      <c r="K95" s="706">
        <f>$L$1</f>
        <v>2019</v>
      </c>
      <c r="L95" s="707"/>
    </row>
    <row r="96" spans="1:12" ht="12.75" customHeight="1" x14ac:dyDescent="0.2">
      <c r="A96" s="688" t="s">
        <v>234</v>
      </c>
      <c r="B96" s="689"/>
      <c r="C96" s="689"/>
      <c r="D96" s="689"/>
      <c r="E96" s="690">
        <f>E37/E14</f>
        <v>0.11646250801580539</v>
      </c>
      <c r="F96" s="690"/>
      <c r="G96" s="690">
        <f>G37/G14</f>
        <v>0.14287326922886623</v>
      </c>
      <c r="H96" s="690"/>
      <c r="I96" s="690">
        <f>I37/I14</f>
        <v>0.13773807931536106</v>
      </c>
      <c r="J96" s="690"/>
      <c r="K96" s="696">
        <f>K37/K14</f>
        <v>0.24361000572967845</v>
      </c>
      <c r="L96" s="697"/>
    </row>
    <row r="97" spans="1:12" ht="12.75" customHeight="1" x14ac:dyDescent="0.2">
      <c r="A97" s="698" t="s">
        <v>235</v>
      </c>
      <c r="B97" s="699"/>
      <c r="C97" s="699"/>
      <c r="D97" s="699"/>
      <c r="E97" s="690"/>
      <c r="F97" s="690"/>
      <c r="G97" s="690"/>
      <c r="H97" s="690"/>
      <c r="I97" s="690"/>
      <c r="J97" s="690"/>
      <c r="K97" s="696"/>
      <c r="L97" s="697"/>
    </row>
    <row r="98" spans="1:12" ht="12.75" customHeight="1" x14ac:dyDescent="0.2">
      <c r="A98" s="700" t="s">
        <v>236</v>
      </c>
      <c r="B98" s="699"/>
      <c r="C98" s="699"/>
      <c r="D98" s="699"/>
      <c r="E98" s="690"/>
      <c r="F98" s="690"/>
      <c r="G98" s="690"/>
      <c r="H98" s="690"/>
      <c r="I98" s="690"/>
      <c r="J98" s="690"/>
      <c r="K98" s="696"/>
      <c r="L98" s="697"/>
    </row>
    <row r="99" spans="1:12" ht="12.75" customHeight="1" x14ac:dyDescent="0.2">
      <c r="A99" s="688" t="s">
        <v>237</v>
      </c>
      <c r="B99" s="689"/>
      <c r="C99" s="689"/>
      <c r="D99" s="689"/>
      <c r="E99" s="690">
        <f>E47/E25</f>
        <v>0.16871171515589758</v>
      </c>
      <c r="F99" s="690"/>
      <c r="G99" s="690">
        <f>G47/G25</f>
        <v>0.26919851783409365</v>
      </c>
      <c r="H99" s="690"/>
      <c r="I99" s="690">
        <f>I47/I25</f>
        <v>0.11076267444263713</v>
      </c>
      <c r="J99" s="690"/>
      <c r="K99" s="696">
        <f>K47/K25</f>
        <v>0.21702675746333716</v>
      </c>
      <c r="L99" s="697"/>
    </row>
    <row r="100" spans="1:12" ht="12.75" customHeight="1" x14ac:dyDescent="0.2">
      <c r="A100" s="698" t="s">
        <v>238</v>
      </c>
      <c r="B100" s="699"/>
      <c r="C100" s="699"/>
      <c r="D100" s="699"/>
      <c r="E100" s="690"/>
      <c r="F100" s="690"/>
      <c r="G100" s="690"/>
      <c r="H100" s="690"/>
      <c r="I100" s="690"/>
      <c r="J100" s="690"/>
      <c r="K100" s="696"/>
      <c r="L100" s="697"/>
    </row>
    <row r="101" spans="1:12" ht="12.75" customHeight="1" x14ac:dyDescent="0.2">
      <c r="A101" s="700" t="s">
        <v>239</v>
      </c>
      <c r="B101" s="699"/>
      <c r="C101" s="699"/>
      <c r="D101" s="699"/>
      <c r="E101" s="690"/>
      <c r="F101" s="690"/>
      <c r="G101" s="690"/>
      <c r="H101" s="690"/>
      <c r="I101" s="690"/>
      <c r="J101" s="690"/>
      <c r="K101" s="696"/>
      <c r="L101" s="697"/>
    </row>
    <row r="102" spans="1:12" ht="12.75" customHeight="1" x14ac:dyDescent="0.2">
      <c r="A102" s="688" t="s">
        <v>240</v>
      </c>
      <c r="B102" s="689"/>
      <c r="C102" s="689"/>
      <c r="D102" s="689"/>
      <c r="E102" s="690">
        <f>(F8+F10)/(E8+E10)</f>
        <v>0.89231424133235138</v>
      </c>
      <c r="F102" s="690"/>
      <c r="G102" s="690">
        <f>(H8+H10)/(G8+G10)</f>
        <v>0.87324320700787073</v>
      </c>
      <c r="H102" s="690"/>
      <c r="I102" s="690">
        <f>(J8+J10)/(I8+I10)</f>
        <v>0.96943492875107184</v>
      </c>
      <c r="J102" s="690"/>
      <c r="K102" s="735">
        <f>(L8+L10)/(K8+K10)</f>
        <v>0</v>
      </c>
      <c r="L102" s="736"/>
    </row>
    <row r="103" spans="1:12" ht="12.75" customHeight="1" x14ac:dyDescent="0.2">
      <c r="A103" s="698" t="s">
        <v>241</v>
      </c>
      <c r="B103" s="699"/>
      <c r="C103" s="699"/>
      <c r="D103" s="699"/>
      <c r="E103" s="690"/>
      <c r="F103" s="690"/>
      <c r="G103" s="690"/>
      <c r="H103" s="690"/>
      <c r="I103" s="690"/>
      <c r="J103" s="690"/>
      <c r="K103" s="737"/>
      <c r="L103" s="738"/>
    </row>
    <row r="104" spans="1:12" ht="12.75" customHeight="1" x14ac:dyDescent="0.2">
      <c r="A104" s="700" t="s">
        <v>242</v>
      </c>
      <c r="B104" s="699"/>
      <c r="C104" s="699"/>
      <c r="D104" s="699"/>
      <c r="E104" s="690"/>
      <c r="F104" s="690"/>
      <c r="G104" s="690"/>
      <c r="H104" s="690"/>
      <c r="I104" s="690"/>
      <c r="J104" s="690"/>
      <c r="K104" s="739"/>
      <c r="L104" s="740"/>
    </row>
    <row r="105" spans="1:12" ht="13.15" customHeight="1" x14ac:dyDescent="0.2">
      <c r="A105" s="688" t="s">
        <v>243</v>
      </c>
      <c r="B105" s="689"/>
      <c r="C105" s="689"/>
      <c r="D105" s="689"/>
      <c r="E105" s="690">
        <f>(F19)/(E19)</f>
        <v>0.85622251900600999</v>
      </c>
      <c r="F105" s="690"/>
      <c r="G105" s="690">
        <f>H19/G19</f>
        <v>0.89335046459289735</v>
      </c>
      <c r="H105" s="690"/>
      <c r="I105" s="690">
        <f>(J19)/(I19)</f>
        <v>0.86050697532555831</v>
      </c>
      <c r="J105" s="690"/>
      <c r="K105" s="696">
        <f>(L19)/(K19)</f>
        <v>0</v>
      </c>
      <c r="L105" s="697"/>
    </row>
    <row r="106" spans="1:12" ht="13.15" customHeight="1" x14ac:dyDescent="0.2">
      <c r="A106" s="698" t="s">
        <v>244</v>
      </c>
      <c r="B106" s="699"/>
      <c r="C106" s="699"/>
      <c r="D106" s="699"/>
      <c r="E106" s="690"/>
      <c r="F106" s="690"/>
      <c r="G106" s="690"/>
      <c r="H106" s="690"/>
      <c r="I106" s="690"/>
      <c r="J106" s="690"/>
      <c r="K106" s="696"/>
      <c r="L106" s="697"/>
    </row>
    <row r="107" spans="1:12" ht="13.9" customHeight="1" thickBot="1" x14ac:dyDescent="0.25">
      <c r="A107" s="711" t="s">
        <v>245</v>
      </c>
      <c r="B107" s="712"/>
      <c r="C107" s="712"/>
      <c r="D107" s="712"/>
      <c r="E107" s="708"/>
      <c r="F107" s="708"/>
      <c r="G107" s="708"/>
      <c r="H107" s="708"/>
      <c r="I107" s="708"/>
      <c r="J107" s="708"/>
      <c r="K107" s="709"/>
      <c r="L107" s="710"/>
    </row>
    <row r="109" spans="1:12" ht="3" customHeight="1" x14ac:dyDescent="0.2"/>
    <row r="110" spans="1:12" x14ac:dyDescent="0.2">
      <c r="A110" s="640"/>
      <c r="B110" s="640"/>
      <c r="C110" s="640"/>
      <c r="D110" s="640"/>
      <c r="E110" s="734"/>
      <c r="F110" s="734"/>
      <c r="G110" s="734"/>
      <c r="H110" s="734"/>
      <c r="I110" s="734"/>
      <c r="J110" s="734"/>
      <c r="K110" s="734"/>
      <c r="L110" s="734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2">
    <mergeCell ref="A99:D99"/>
    <mergeCell ref="E99:F101"/>
    <mergeCell ref="G99:H101"/>
    <mergeCell ref="I99:J101"/>
    <mergeCell ref="K99:L101"/>
    <mergeCell ref="A100:D100"/>
    <mergeCell ref="A101:D101"/>
    <mergeCell ref="A110:L110"/>
    <mergeCell ref="A105:D105"/>
    <mergeCell ref="E105:F107"/>
    <mergeCell ref="G105:H107"/>
    <mergeCell ref="I105:J107"/>
    <mergeCell ref="K105:L107"/>
    <mergeCell ref="A106:D106"/>
    <mergeCell ref="A107:D107"/>
    <mergeCell ref="K102:L104"/>
    <mergeCell ref="A103:D103"/>
    <mergeCell ref="A104:D104"/>
    <mergeCell ref="A102:D102"/>
    <mergeCell ref="E102:F104"/>
    <mergeCell ref="G102:H104"/>
    <mergeCell ref="I102:J104"/>
    <mergeCell ref="A91:D91"/>
    <mergeCell ref="E91:F93"/>
    <mergeCell ref="G91:H93"/>
    <mergeCell ref="I91:J93"/>
    <mergeCell ref="K91:L93"/>
    <mergeCell ref="A92:D92"/>
    <mergeCell ref="A93:D93"/>
    <mergeCell ref="A96:D96"/>
    <mergeCell ref="E96:F98"/>
    <mergeCell ref="G96:H98"/>
    <mergeCell ref="I96:J98"/>
    <mergeCell ref="A94:L94"/>
    <mergeCell ref="A95:D95"/>
    <mergeCell ref="E95:F95"/>
    <mergeCell ref="G95:H95"/>
    <mergeCell ref="I95:J95"/>
    <mergeCell ref="K95:L95"/>
    <mergeCell ref="K96:L98"/>
    <mergeCell ref="A97:D97"/>
    <mergeCell ref="A98:D98"/>
    <mergeCell ref="I85:J87"/>
    <mergeCell ref="K85:L87"/>
    <mergeCell ref="A86:D86"/>
    <mergeCell ref="A87:D87"/>
    <mergeCell ref="A82:D82"/>
    <mergeCell ref="E82:F84"/>
    <mergeCell ref="G82:H84"/>
    <mergeCell ref="I82:J84"/>
    <mergeCell ref="A88:D88"/>
    <mergeCell ref="E88:F90"/>
    <mergeCell ref="G88:H90"/>
    <mergeCell ref="I88:J90"/>
    <mergeCell ref="K82:L84"/>
    <mergeCell ref="A83:D83"/>
    <mergeCell ref="A84:D84"/>
    <mergeCell ref="A85:D85"/>
    <mergeCell ref="E85:F87"/>
    <mergeCell ref="G85:H87"/>
    <mergeCell ref="K88:L90"/>
    <mergeCell ref="A89:D89"/>
    <mergeCell ref="A90:D90"/>
    <mergeCell ref="A77:D77"/>
    <mergeCell ref="E77:F79"/>
    <mergeCell ref="G77:H79"/>
    <mergeCell ref="I77:J79"/>
    <mergeCell ref="K77:L79"/>
    <mergeCell ref="A78:D78"/>
    <mergeCell ref="A79:D79"/>
    <mergeCell ref="A80:L80"/>
    <mergeCell ref="A81:D81"/>
    <mergeCell ref="E81:F81"/>
    <mergeCell ref="G81:H81"/>
    <mergeCell ref="I81:J81"/>
    <mergeCell ref="K81:L81"/>
    <mergeCell ref="A74:D74"/>
    <mergeCell ref="E74:F76"/>
    <mergeCell ref="G74:H76"/>
    <mergeCell ref="I74:J76"/>
    <mergeCell ref="K70:L70"/>
    <mergeCell ref="A71:D71"/>
    <mergeCell ref="E71:F73"/>
    <mergeCell ref="G71:H73"/>
    <mergeCell ref="I71:J73"/>
    <mergeCell ref="K71:L73"/>
    <mergeCell ref="K74:L76"/>
    <mergeCell ref="A75:D75"/>
    <mergeCell ref="A76:D76"/>
    <mergeCell ref="A69:L69"/>
    <mergeCell ref="A66:D66"/>
    <mergeCell ref="E66:F68"/>
    <mergeCell ref="G66:H68"/>
    <mergeCell ref="I66:J68"/>
    <mergeCell ref="A72:D72"/>
    <mergeCell ref="A73:D73"/>
    <mergeCell ref="A70:D70"/>
    <mergeCell ref="E70:F70"/>
    <mergeCell ref="G70:H70"/>
    <mergeCell ref="I70:J70"/>
    <mergeCell ref="A63:D63"/>
    <mergeCell ref="E63:F65"/>
    <mergeCell ref="G63:H65"/>
    <mergeCell ref="I63:J65"/>
    <mergeCell ref="K63:L65"/>
    <mergeCell ref="A64:D64"/>
    <mergeCell ref="A65:D65"/>
    <mergeCell ref="K66:L68"/>
    <mergeCell ref="A67:D67"/>
    <mergeCell ref="A68:D68"/>
    <mergeCell ref="I59:J59"/>
    <mergeCell ref="K59:L59"/>
    <mergeCell ref="A55:D55"/>
    <mergeCell ref="E55:F55"/>
    <mergeCell ref="G55:H55"/>
    <mergeCell ref="I55:J55"/>
    <mergeCell ref="A60:D60"/>
    <mergeCell ref="E60:F62"/>
    <mergeCell ref="G60:H62"/>
    <mergeCell ref="I60:J62"/>
    <mergeCell ref="K55:L55"/>
    <mergeCell ref="A57:L57"/>
    <mergeCell ref="A58:L58"/>
    <mergeCell ref="A59:D59"/>
    <mergeCell ref="E59:F59"/>
    <mergeCell ref="G59:H59"/>
    <mergeCell ref="K60:L62"/>
    <mergeCell ref="A61:D61"/>
    <mergeCell ref="A62:D62"/>
    <mergeCell ref="K53:L53"/>
    <mergeCell ref="A54:D54"/>
    <mergeCell ref="E54:F54"/>
    <mergeCell ref="G54:H54"/>
    <mergeCell ref="I54:J54"/>
    <mergeCell ref="K54:L54"/>
    <mergeCell ref="A53:D53"/>
    <mergeCell ref="E53:F53"/>
    <mergeCell ref="G53:H53"/>
    <mergeCell ref="I53:J53"/>
    <mergeCell ref="A50:D50"/>
    <mergeCell ref="E50:F50"/>
    <mergeCell ref="G50:H50"/>
    <mergeCell ref="I50:J50"/>
    <mergeCell ref="K50:L50"/>
    <mergeCell ref="K51:L51"/>
    <mergeCell ref="A52:D52"/>
    <mergeCell ref="E52:F52"/>
    <mergeCell ref="G52:H52"/>
    <mergeCell ref="I52:J52"/>
    <mergeCell ref="K52:L52"/>
    <mergeCell ref="A51:D51"/>
    <mergeCell ref="E51:F51"/>
    <mergeCell ref="G51:H51"/>
    <mergeCell ref="I51:J51"/>
    <mergeCell ref="B42:D42"/>
    <mergeCell ref="B43:D43"/>
    <mergeCell ref="B44:D44"/>
    <mergeCell ref="B45:D45"/>
    <mergeCell ref="G39:H39"/>
    <mergeCell ref="I39:J39"/>
    <mergeCell ref="B46:D46"/>
    <mergeCell ref="A47:D47"/>
    <mergeCell ref="A49:L49"/>
    <mergeCell ref="B34:D34"/>
    <mergeCell ref="B35:D35"/>
    <mergeCell ref="B36:D36"/>
    <mergeCell ref="I29:J29"/>
    <mergeCell ref="K29:L29"/>
    <mergeCell ref="B31:D31"/>
    <mergeCell ref="B32:D32"/>
    <mergeCell ref="K39:L39"/>
    <mergeCell ref="B41:D41"/>
    <mergeCell ref="A37:D37"/>
    <mergeCell ref="A39:A40"/>
    <mergeCell ref="B39:D40"/>
    <mergeCell ref="E39:F39"/>
    <mergeCell ref="A29:A30"/>
    <mergeCell ref="B29:D30"/>
    <mergeCell ref="E29:F29"/>
    <mergeCell ref="G29:H29"/>
    <mergeCell ref="A23:D23"/>
    <mergeCell ref="A24:D24"/>
    <mergeCell ref="A25:D25"/>
    <mergeCell ref="A28:L28"/>
    <mergeCell ref="B33:D33"/>
    <mergeCell ref="A19:D19"/>
    <mergeCell ref="A20:D20"/>
    <mergeCell ref="A21:D21"/>
    <mergeCell ref="A22:D22"/>
    <mergeCell ref="A14:D14"/>
    <mergeCell ref="A16:L16"/>
    <mergeCell ref="A17:D18"/>
    <mergeCell ref="E17:F17"/>
    <mergeCell ref="G17:H17"/>
    <mergeCell ref="I17:J17"/>
    <mergeCell ref="A1:J1"/>
    <mergeCell ref="A2:L2"/>
    <mergeCell ref="A3:L3"/>
    <mergeCell ref="A4:D5"/>
    <mergeCell ref="E4:F4"/>
    <mergeCell ref="G4:H4"/>
    <mergeCell ref="I4:J4"/>
    <mergeCell ref="K4:L4"/>
    <mergeCell ref="K17:L17"/>
    <mergeCell ref="A10:D10"/>
    <mergeCell ref="A11:D11"/>
    <mergeCell ref="A12:D12"/>
    <mergeCell ref="A13:D13"/>
    <mergeCell ref="A6:D6"/>
    <mergeCell ref="A7:D7"/>
    <mergeCell ref="A8:D8"/>
    <mergeCell ref="A9:D9"/>
  </mergeCells>
  <phoneticPr fontId="26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scale="49" orientation="portrait" r:id="rId4"/>
  <headerFooter alignWithMargins="0">
    <oddHeader>&amp;C&amp;F</oddHeader>
    <oddFooter>&amp;L&amp;8&amp;F&amp;R&amp;8&amp;P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opLeftCell="A76" zoomScale="75" zoomScaleNormal="75" zoomScaleSheetLayoutView="50" zoomScalePageLayoutView="60" workbookViewId="0">
      <selection activeCell="H65" sqref="H65"/>
    </sheetView>
  </sheetViews>
  <sheetFormatPr defaultColWidth="8.85546875" defaultRowHeight="15" x14ac:dyDescent="0.25"/>
  <cols>
    <col min="1" max="1" width="3.7109375" style="108" customWidth="1"/>
    <col min="2" max="2" width="17.85546875" style="108" customWidth="1"/>
    <col min="3" max="3" width="9.5703125" style="70" bestFit="1" customWidth="1"/>
    <col min="4" max="4" width="25.85546875" style="108" customWidth="1"/>
    <col min="5" max="5" width="22.140625" style="108" customWidth="1"/>
    <col min="6" max="6" width="25.85546875" style="108" customWidth="1"/>
    <col min="7" max="7" width="16.140625" style="188" customWidth="1"/>
    <col min="8" max="8" width="17.5703125" style="188" customWidth="1"/>
    <col min="9" max="9" width="17" style="108" customWidth="1"/>
    <col min="10" max="10" width="15.5703125" style="108" customWidth="1"/>
    <col min="11" max="11" width="17.85546875" style="108" customWidth="1"/>
    <col min="12" max="12" width="17.7109375" style="108" customWidth="1"/>
    <col min="13" max="13" width="18.85546875" style="108" customWidth="1"/>
    <col min="14" max="14" width="16" style="108" customWidth="1"/>
    <col min="15" max="15" width="19" style="108" customWidth="1"/>
    <col min="16" max="16" width="12.7109375" style="108" customWidth="1"/>
    <col min="17" max="17" width="16.42578125" style="108" customWidth="1"/>
    <col min="18" max="18" width="17.140625" style="108" customWidth="1"/>
    <col min="19" max="19" width="12.85546875" style="108" customWidth="1"/>
    <col min="20" max="16384" width="8.85546875" style="108"/>
  </cols>
  <sheetData>
    <row r="1" spans="1:19" ht="34.5" customHeight="1" thickBot="1" x14ac:dyDescent="0.35">
      <c r="G1" s="109" t="s">
        <v>381</v>
      </c>
      <c r="H1" s="327">
        <v>2670</v>
      </c>
      <c r="J1" s="109" t="s">
        <v>382</v>
      </c>
      <c r="K1" s="327">
        <v>2670</v>
      </c>
      <c r="N1" s="110" t="s">
        <v>378</v>
      </c>
      <c r="O1" s="202">
        <v>2670</v>
      </c>
      <c r="P1" s="111"/>
      <c r="Q1" s="268" t="s">
        <v>383</v>
      </c>
      <c r="R1" s="269">
        <v>2670</v>
      </c>
    </row>
    <row r="2" spans="1:19" s="107" customFormat="1" ht="59.25" customHeight="1" thickBot="1" x14ac:dyDescent="0.3">
      <c r="A2" s="741" t="s">
        <v>59</v>
      </c>
      <c r="B2" s="742"/>
      <c r="C2" s="104" t="s">
        <v>58</v>
      </c>
      <c r="D2" s="104" t="s">
        <v>60</v>
      </c>
      <c r="E2" s="104" t="s">
        <v>110</v>
      </c>
      <c r="F2" s="104" t="s">
        <v>63</v>
      </c>
      <c r="G2" s="328" t="s">
        <v>326</v>
      </c>
      <c r="H2" s="328" t="s">
        <v>327</v>
      </c>
      <c r="I2" s="329" t="s">
        <v>108</v>
      </c>
      <c r="J2" s="330" t="s">
        <v>326</v>
      </c>
      <c r="K2" s="328" t="s">
        <v>327</v>
      </c>
      <c r="L2" s="331" t="s">
        <v>109</v>
      </c>
      <c r="M2" s="329" t="s">
        <v>345</v>
      </c>
      <c r="N2" s="296" t="s">
        <v>326</v>
      </c>
      <c r="O2" s="105" t="s">
        <v>327</v>
      </c>
      <c r="P2" s="106">
        <v>2020</v>
      </c>
      <c r="Q2" s="270" t="s">
        <v>326</v>
      </c>
      <c r="R2" s="271" t="s">
        <v>327</v>
      </c>
      <c r="S2" s="272">
        <v>2021</v>
      </c>
    </row>
    <row r="3" spans="1:19" ht="33" customHeight="1" x14ac:dyDescent="0.25">
      <c r="A3" s="746">
        <v>1</v>
      </c>
      <c r="B3" s="743" t="s">
        <v>3</v>
      </c>
      <c r="C3" s="91">
        <v>1</v>
      </c>
      <c r="D3" s="112" t="s">
        <v>16</v>
      </c>
      <c r="E3" s="89" t="s">
        <v>62</v>
      </c>
      <c r="F3" s="89" t="s">
        <v>61</v>
      </c>
      <c r="G3" s="332">
        <v>27045</v>
      </c>
      <c r="H3" s="333">
        <f>$H$1</f>
        <v>2670</v>
      </c>
      <c r="I3" s="334">
        <f>G3/H3</f>
        <v>10.129213483146067</v>
      </c>
      <c r="J3" s="335"/>
      <c r="K3" s="333">
        <f>K1</f>
        <v>2670</v>
      </c>
      <c r="L3" s="336">
        <f>J3/K3</f>
        <v>0</v>
      </c>
      <c r="M3" s="337">
        <f>L3-I3</f>
        <v>-10.129213483146067</v>
      </c>
      <c r="N3" s="297">
        <v>27045</v>
      </c>
      <c r="O3" s="113">
        <f>$O$1</f>
        <v>2670</v>
      </c>
      <c r="P3" s="114">
        <f>N3/O3</f>
        <v>10.129213483146067</v>
      </c>
      <c r="Q3" s="115">
        <v>27045</v>
      </c>
      <c r="R3" s="116">
        <f>$R$1</f>
        <v>2670</v>
      </c>
      <c r="S3" s="117">
        <f>Q3/R3</f>
        <v>10.129213483146067</v>
      </c>
    </row>
    <row r="4" spans="1:19" ht="33.75" customHeight="1" x14ac:dyDescent="0.25">
      <c r="A4" s="747"/>
      <c r="B4" s="744"/>
      <c r="C4" s="90">
        <v>2</v>
      </c>
      <c r="D4" s="96" t="s">
        <v>17</v>
      </c>
      <c r="E4" s="86" t="s">
        <v>62</v>
      </c>
      <c r="F4" s="86" t="s">
        <v>61</v>
      </c>
      <c r="G4" s="338">
        <v>147060</v>
      </c>
      <c r="H4" s="339">
        <f>$H$1</f>
        <v>2670</v>
      </c>
      <c r="I4" s="340">
        <f t="shared" ref="I4:I18" si="0">G4/H4</f>
        <v>55.078651685393261</v>
      </c>
      <c r="J4" s="341"/>
      <c r="K4" s="339">
        <f>K1</f>
        <v>2670</v>
      </c>
      <c r="L4" s="342">
        <f t="shared" ref="L4:L8" si="1">J4/K4</f>
        <v>0</v>
      </c>
      <c r="M4" s="343">
        <f t="shared" ref="M4:M15" si="2">L4-I4</f>
        <v>-55.078651685393261</v>
      </c>
      <c r="N4" s="298">
        <v>147060</v>
      </c>
      <c r="O4" s="118">
        <f>$O$1</f>
        <v>2670</v>
      </c>
      <c r="P4" s="119">
        <f t="shared" ref="P4:P8" si="3">N4/O4</f>
        <v>55.078651685393261</v>
      </c>
      <c r="Q4" s="120">
        <v>147060</v>
      </c>
      <c r="R4" s="121">
        <f>$R$1</f>
        <v>2670</v>
      </c>
      <c r="S4" s="122">
        <f t="shared" ref="S4:S43" si="4">Q4/R4</f>
        <v>55.078651685393261</v>
      </c>
    </row>
    <row r="5" spans="1:19" ht="59.25" customHeight="1" x14ac:dyDescent="0.25">
      <c r="A5" s="747"/>
      <c r="B5" s="744"/>
      <c r="C5" s="90">
        <v>3</v>
      </c>
      <c r="D5" s="86" t="s">
        <v>18</v>
      </c>
      <c r="E5" s="86" t="s">
        <v>62</v>
      </c>
      <c r="F5" s="86" t="s">
        <v>61</v>
      </c>
      <c r="G5" s="338">
        <v>73057</v>
      </c>
      <c r="H5" s="339">
        <f>$H$1</f>
        <v>2670</v>
      </c>
      <c r="I5" s="340">
        <f t="shared" si="0"/>
        <v>27.362172284644195</v>
      </c>
      <c r="J5" s="341"/>
      <c r="K5" s="339">
        <f>K1</f>
        <v>2670</v>
      </c>
      <c r="L5" s="342">
        <f t="shared" si="1"/>
        <v>0</v>
      </c>
      <c r="M5" s="343">
        <f t="shared" si="2"/>
        <v>-27.362172284644195</v>
      </c>
      <c r="N5" s="298">
        <v>73057</v>
      </c>
      <c r="O5" s="118">
        <f>$O$1</f>
        <v>2670</v>
      </c>
      <c r="P5" s="119">
        <f t="shared" si="3"/>
        <v>27.362172284644195</v>
      </c>
      <c r="Q5" s="120">
        <v>73057</v>
      </c>
      <c r="R5" s="121">
        <f>$R$1</f>
        <v>2670</v>
      </c>
      <c r="S5" s="122">
        <f t="shared" si="4"/>
        <v>27.362172284644195</v>
      </c>
    </row>
    <row r="6" spans="1:19" ht="30" x14ac:dyDescent="0.25">
      <c r="A6" s="747"/>
      <c r="B6" s="744"/>
      <c r="C6" s="755">
        <v>4</v>
      </c>
      <c r="D6" s="750" t="s">
        <v>19</v>
      </c>
      <c r="E6" s="86" t="s">
        <v>62</v>
      </c>
      <c r="F6" s="86" t="s">
        <v>61</v>
      </c>
      <c r="G6" s="338">
        <v>43200</v>
      </c>
      <c r="H6" s="339">
        <f>$H$1</f>
        <v>2670</v>
      </c>
      <c r="I6" s="340">
        <f t="shared" si="0"/>
        <v>16.179775280898877</v>
      </c>
      <c r="J6" s="341"/>
      <c r="K6" s="339">
        <f>K1</f>
        <v>2670</v>
      </c>
      <c r="L6" s="342">
        <f t="shared" si="1"/>
        <v>0</v>
      </c>
      <c r="M6" s="343">
        <f t="shared" si="2"/>
        <v>-16.179775280898877</v>
      </c>
      <c r="N6" s="298">
        <v>43200</v>
      </c>
      <c r="O6" s="118">
        <f>$O$1</f>
        <v>2670</v>
      </c>
      <c r="P6" s="119">
        <f t="shared" si="3"/>
        <v>16.179775280898877</v>
      </c>
      <c r="Q6" s="120">
        <v>43200</v>
      </c>
      <c r="R6" s="121">
        <f>$R$1</f>
        <v>2670</v>
      </c>
      <c r="S6" s="122">
        <f t="shared" si="4"/>
        <v>16.179775280898877</v>
      </c>
    </row>
    <row r="7" spans="1:19" ht="29.25" customHeight="1" x14ac:dyDescent="0.25">
      <c r="A7" s="747"/>
      <c r="B7" s="744"/>
      <c r="C7" s="755"/>
      <c r="D7" s="750"/>
      <c r="E7" s="86" t="s">
        <v>64</v>
      </c>
      <c r="F7" s="86" t="s">
        <v>115</v>
      </c>
      <c r="G7" s="344">
        <v>1711985</v>
      </c>
      <c r="H7" s="342">
        <v>1802090</v>
      </c>
      <c r="I7" s="418">
        <f>(G7/H7)/100*100</f>
        <v>0.94999972254437903</v>
      </c>
      <c r="J7" s="345"/>
      <c r="K7" s="342"/>
      <c r="L7" s="435" t="e">
        <f t="shared" si="1"/>
        <v>#DIV/0!</v>
      </c>
      <c r="M7" s="432" t="e">
        <f t="shared" si="2"/>
        <v>#DIV/0!</v>
      </c>
      <c r="N7" s="298">
        <v>1720000</v>
      </c>
      <c r="O7" s="119">
        <v>1803900</v>
      </c>
      <c r="P7" s="138">
        <f t="shared" si="3"/>
        <v>0.95348966128942847</v>
      </c>
      <c r="Q7" s="267">
        <v>1730000</v>
      </c>
      <c r="R7" s="261">
        <v>1803950</v>
      </c>
      <c r="S7" s="419">
        <f t="shared" si="4"/>
        <v>0.95900662435211614</v>
      </c>
    </row>
    <row r="8" spans="1:19" ht="30" x14ac:dyDescent="0.25">
      <c r="A8" s="747"/>
      <c r="B8" s="744"/>
      <c r="C8" s="755">
        <v>5</v>
      </c>
      <c r="D8" s="750" t="s">
        <v>20</v>
      </c>
      <c r="E8" s="86" t="s">
        <v>62</v>
      </c>
      <c r="F8" s="86" t="s">
        <v>61</v>
      </c>
      <c r="G8" s="338">
        <v>55933.2</v>
      </c>
      <c r="H8" s="339">
        <f>$H$1</f>
        <v>2670</v>
      </c>
      <c r="I8" s="340">
        <f t="shared" si="0"/>
        <v>20.948764044943818</v>
      </c>
      <c r="J8" s="347"/>
      <c r="K8" s="339">
        <f>K1</f>
        <v>2670</v>
      </c>
      <c r="L8" s="348">
        <f t="shared" si="1"/>
        <v>0</v>
      </c>
      <c r="M8" s="433">
        <f t="shared" si="2"/>
        <v>-20.948764044943818</v>
      </c>
      <c r="N8" s="298">
        <v>22800</v>
      </c>
      <c r="O8" s="118">
        <f>$O$1</f>
        <v>2670</v>
      </c>
      <c r="P8" s="119">
        <f t="shared" si="3"/>
        <v>8.5393258426966288</v>
      </c>
      <c r="Q8" s="120">
        <v>22800</v>
      </c>
      <c r="R8" s="121">
        <f>$R$1</f>
        <v>2670</v>
      </c>
      <c r="S8" s="122">
        <f t="shared" si="4"/>
        <v>8.5393258426966288</v>
      </c>
    </row>
    <row r="9" spans="1:19" ht="66.75" customHeight="1" x14ac:dyDescent="0.25">
      <c r="A9" s="747"/>
      <c r="B9" s="744"/>
      <c r="C9" s="755"/>
      <c r="D9" s="750"/>
      <c r="E9" s="86" t="s">
        <v>65</v>
      </c>
      <c r="F9" s="287" t="s">
        <v>66</v>
      </c>
      <c r="G9" s="344">
        <v>26100</v>
      </c>
      <c r="H9" s="342">
        <f>G8</f>
        <v>55933.2</v>
      </c>
      <c r="I9" s="349">
        <f>(G9/H9)/100*100</f>
        <v>0.46662804917294204</v>
      </c>
      <c r="J9" s="345"/>
      <c r="K9" s="342"/>
      <c r="L9" s="350" t="e">
        <f>(J9/K9)/100*100</f>
        <v>#DIV/0!</v>
      </c>
      <c r="M9" s="434" t="e">
        <f t="shared" si="2"/>
        <v>#DIV/0!</v>
      </c>
      <c r="N9" s="299">
        <v>26150</v>
      </c>
      <c r="O9" s="420">
        <f>N8</f>
        <v>22800</v>
      </c>
      <c r="P9" s="138">
        <f>(N9/O9)/100*100</f>
        <v>1.1469298245614035</v>
      </c>
      <c r="Q9" s="123">
        <v>26200</v>
      </c>
      <c r="R9" s="421">
        <f>Q8</f>
        <v>22800</v>
      </c>
      <c r="S9" s="422">
        <f t="shared" si="4"/>
        <v>1.1491228070175439</v>
      </c>
    </row>
    <row r="10" spans="1:19" ht="30" x14ac:dyDescent="0.25">
      <c r="A10" s="747"/>
      <c r="B10" s="744"/>
      <c r="C10" s="90">
        <v>6</v>
      </c>
      <c r="D10" s="88" t="s">
        <v>21</v>
      </c>
      <c r="E10" s="86" t="s">
        <v>62</v>
      </c>
      <c r="F10" s="86" t="s">
        <v>61</v>
      </c>
      <c r="G10" s="338">
        <v>93990</v>
      </c>
      <c r="H10" s="339">
        <f>$H$1</f>
        <v>2670</v>
      </c>
      <c r="I10" s="340">
        <f t="shared" si="0"/>
        <v>35.202247191011239</v>
      </c>
      <c r="J10" s="347"/>
      <c r="K10" s="339">
        <f>K1</f>
        <v>2670</v>
      </c>
      <c r="L10" s="348">
        <f t="shared" ref="L10:L15" si="5">J10/K10</f>
        <v>0</v>
      </c>
      <c r="M10" s="343">
        <f t="shared" si="2"/>
        <v>-35.202247191011239</v>
      </c>
      <c r="N10" s="298">
        <v>88211</v>
      </c>
      <c r="O10" s="118">
        <f t="shared" ref="O10:O11" si="6">$O$1</f>
        <v>2670</v>
      </c>
      <c r="P10" s="119">
        <f t="shared" ref="P10:P15" si="7">N10/O10</f>
        <v>33.037827715355803</v>
      </c>
      <c r="Q10" s="120">
        <v>88211</v>
      </c>
      <c r="R10" s="121">
        <f>$R$1</f>
        <v>2670</v>
      </c>
      <c r="S10" s="122">
        <f t="shared" si="4"/>
        <v>33.037827715355803</v>
      </c>
    </row>
    <row r="11" spans="1:19" ht="30" x14ac:dyDescent="0.25">
      <c r="A11" s="747"/>
      <c r="B11" s="744"/>
      <c r="C11" s="755">
        <v>7</v>
      </c>
      <c r="D11" s="749" t="s">
        <v>22</v>
      </c>
      <c r="E11" s="86" t="s">
        <v>62</v>
      </c>
      <c r="F11" s="86" t="s">
        <v>61</v>
      </c>
      <c r="G11" s="338">
        <v>46880</v>
      </c>
      <c r="H11" s="339">
        <f>$H$1</f>
        <v>2670</v>
      </c>
      <c r="I11" s="340">
        <f t="shared" si="0"/>
        <v>17.558052434456929</v>
      </c>
      <c r="J11" s="347"/>
      <c r="K11" s="339">
        <f>K1</f>
        <v>2670</v>
      </c>
      <c r="L11" s="348">
        <f t="shared" si="5"/>
        <v>0</v>
      </c>
      <c r="M11" s="343">
        <f t="shared" si="2"/>
        <v>-17.558052434456929</v>
      </c>
      <c r="N11" s="298">
        <v>46880</v>
      </c>
      <c r="O11" s="118">
        <f t="shared" si="6"/>
        <v>2670</v>
      </c>
      <c r="P11" s="119">
        <f t="shared" si="7"/>
        <v>17.558052434456929</v>
      </c>
      <c r="Q11" s="120">
        <v>46880</v>
      </c>
      <c r="R11" s="121">
        <f>$R$1</f>
        <v>2670</v>
      </c>
      <c r="S11" s="122">
        <f t="shared" si="4"/>
        <v>17.558052434456929</v>
      </c>
    </row>
    <row r="12" spans="1:19" ht="45" x14ac:dyDescent="0.25">
      <c r="A12" s="747"/>
      <c r="B12" s="744"/>
      <c r="C12" s="755"/>
      <c r="D12" s="749"/>
      <c r="E12" s="86" t="s">
        <v>69</v>
      </c>
      <c r="F12" s="86" t="s">
        <v>70</v>
      </c>
      <c r="G12" s="338">
        <v>46880</v>
      </c>
      <c r="H12" s="339">
        <v>1715</v>
      </c>
      <c r="I12" s="340">
        <f t="shared" si="0"/>
        <v>27.335276967930028</v>
      </c>
      <c r="J12" s="347"/>
      <c r="K12" s="339"/>
      <c r="L12" s="348" t="e">
        <f t="shared" si="5"/>
        <v>#DIV/0!</v>
      </c>
      <c r="M12" s="343" t="e">
        <f t="shared" si="2"/>
        <v>#DIV/0!</v>
      </c>
      <c r="N12" s="298">
        <v>46880</v>
      </c>
      <c r="O12" s="118">
        <f>H12</f>
        <v>1715</v>
      </c>
      <c r="P12" s="119">
        <f t="shared" si="7"/>
        <v>27.335276967930028</v>
      </c>
      <c r="Q12" s="123">
        <v>46880</v>
      </c>
      <c r="R12" s="408">
        <f>O12</f>
        <v>1715</v>
      </c>
      <c r="S12" s="122">
        <f t="shared" si="4"/>
        <v>27.335276967930028</v>
      </c>
    </row>
    <row r="13" spans="1:19" ht="30" x14ac:dyDescent="0.25">
      <c r="A13" s="747"/>
      <c r="B13" s="744"/>
      <c r="C13" s="755">
        <v>8</v>
      </c>
      <c r="D13" s="750" t="s">
        <v>23</v>
      </c>
      <c r="E13" s="86" t="s">
        <v>62</v>
      </c>
      <c r="F13" s="86" t="s">
        <v>61</v>
      </c>
      <c r="G13" s="338">
        <v>19100</v>
      </c>
      <c r="H13" s="339">
        <f>$H$1</f>
        <v>2670</v>
      </c>
      <c r="I13" s="340">
        <f t="shared" si="0"/>
        <v>7.1535580524344571</v>
      </c>
      <c r="J13" s="347"/>
      <c r="K13" s="339">
        <f>K1</f>
        <v>2670</v>
      </c>
      <c r="L13" s="348">
        <f t="shared" si="5"/>
        <v>0</v>
      </c>
      <c r="M13" s="343">
        <f t="shared" si="2"/>
        <v>-7.1535580524344571</v>
      </c>
      <c r="N13" s="298">
        <v>19100</v>
      </c>
      <c r="O13" s="118">
        <f>$O$1</f>
        <v>2670</v>
      </c>
      <c r="P13" s="119">
        <f t="shared" si="7"/>
        <v>7.1535580524344571</v>
      </c>
      <c r="Q13" s="123">
        <v>19100</v>
      </c>
      <c r="R13" s="121">
        <f>$R$1</f>
        <v>2670</v>
      </c>
      <c r="S13" s="122">
        <f t="shared" si="4"/>
        <v>7.1535580524344571</v>
      </c>
    </row>
    <row r="14" spans="1:19" ht="30" x14ac:dyDescent="0.25">
      <c r="A14" s="747"/>
      <c r="B14" s="744"/>
      <c r="C14" s="755"/>
      <c r="D14" s="750"/>
      <c r="E14" s="86" t="s">
        <v>72</v>
      </c>
      <c r="F14" s="86" t="s">
        <v>71</v>
      </c>
      <c r="G14" s="338">
        <v>19100</v>
      </c>
      <c r="H14" s="339">
        <v>12</v>
      </c>
      <c r="I14" s="340">
        <f t="shared" si="0"/>
        <v>1591.6666666666667</v>
      </c>
      <c r="J14" s="347"/>
      <c r="K14" s="339">
        <v>12</v>
      </c>
      <c r="L14" s="348">
        <f t="shared" si="5"/>
        <v>0</v>
      </c>
      <c r="M14" s="343">
        <f t="shared" si="2"/>
        <v>-1591.6666666666667</v>
      </c>
      <c r="N14" s="298">
        <v>19100</v>
      </c>
      <c r="O14" s="118">
        <v>12</v>
      </c>
      <c r="P14" s="119">
        <f t="shared" si="7"/>
        <v>1591.6666666666667</v>
      </c>
      <c r="Q14" s="123">
        <v>19100</v>
      </c>
      <c r="R14" s="121">
        <v>12</v>
      </c>
      <c r="S14" s="122">
        <f t="shared" si="4"/>
        <v>1591.6666666666667</v>
      </c>
    </row>
    <row r="15" spans="1:19" ht="27" customHeight="1" x14ac:dyDescent="0.25">
      <c r="A15" s="747"/>
      <c r="B15" s="744"/>
      <c r="C15" s="755">
        <v>11</v>
      </c>
      <c r="D15" s="752" t="s">
        <v>24</v>
      </c>
      <c r="E15" s="86" t="s">
        <v>62</v>
      </c>
      <c r="F15" s="86" t="s">
        <v>61</v>
      </c>
      <c r="G15" s="338">
        <v>68567</v>
      </c>
      <c r="H15" s="339">
        <f>$H$1</f>
        <v>2670</v>
      </c>
      <c r="I15" s="340">
        <f t="shared" si="0"/>
        <v>25.680524344569289</v>
      </c>
      <c r="J15" s="347"/>
      <c r="K15" s="339">
        <f>K1</f>
        <v>2670</v>
      </c>
      <c r="L15" s="348">
        <f t="shared" si="5"/>
        <v>0</v>
      </c>
      <c r="M15" s="343">
        <f t="shared" si="2"/>
        <v>-25.680524344569289</v>
      </c>
      <c r="N15" s="298">
        <v>68067</v>
      </c>
      <c r="O15" s="118">
        <f>$O$1</f>
        <v>2670</v>
      </c>
      <c r="P15" s="119">
        <f t="shared" si="7"/>
        <v>25.493258426966293</v>
      </c>
      <c r="Q15" s="120">
        <v>65895</v>
      </c>
      <c r="R15" s="121">
        <f>$R$1</f>
        <v>2670</v>
      </c>
      <c r="S15" s="122">
        <f t="shared" si="4"/>
        <v>24.679775280898877</v>
      </c>
    </row>
    <row r="16" spans="1:19" ht="30.75" thickBot="1" x14ac:dyDescent="0.3">
      <c r="A16" s="748"/>
      <c r="B16" s="745"/>
      <c r="C16" s="757"/>
      <c r="D16" s="753"/>
      <c r="E16" s="94" t="s">
        <v>73</v>
      </c>
      <c r="F16" s="94" t="s">
        <v>74</v>
      </c>
      <c r="G16" s="352" t="s">
        <v>348</v>
      </c>
      <c r="H16" s="353" t="s">
        <v>348</v>
      </c>
      <c r="I16" s="354">
        <v>0</v>
      </c>
      <c r="J16" s="355"/>
      <c r="K16" s="353"/>
      <c r="L16" s="356">
        <v>0</v>
      </c>
      <c r="M16" s="357">
        <f>L16-I16</f>
        <v>0</v>
      </c>
      <c r="N16" s="300" t="s">
        <v>348</v>
      </c>
      <c r="O16" s="124" t="s">
        <v>348</v>
      </c>
      <c r="P16" s="125">
        <v>0</v>
      </c>
      <c r="Q16" s="266" t="s">
        <v>348</v>
      </c>
      <c r="R16" s="127" t="s">
        <v>348</v>
      </c>
      <c r="S16" s="128">
        <v>0</v>
      </c>
    </row>
    <row r="17" spans="1:19" ht="15.75" thickBot="1" x14ac:dyDescent="0.3">
      <c r="A17" s="129"/>
      <c r="B17" s="129"/>
      <c r="C17" s="71"/>
      <c r="D17" s="129"/>
      <c r="E17" s="130"/>
      <c r="F17" s="129"/>
      <c r="G17" s="131"/>
      <c r="H17" s="132"/>
      <c r="I17" s="133"/>
      <c r="J17" s="133"/>
      <c r="K17" s="133"/>
      <c r="L17" s="132"/>
      <c r="M17" s="133"/>
      <c r="N17" s="134"/>
      <c r="P17" s="135"/>
      <c r="Q17" s="134"/>
      <c r="S17" s="136"/>
    </row>
    <row r="18" spans="1:19" ht="30" x14ac:dyDescent="0.25">
      <c r="A18" s="746">
        <v>3</v>
      </c>
      <c r="B18" s="743" t="s">
        <v>4</v>
      </c>
      <c r="C18" s="756">
        <v>1</v>
      </c>
      <c r="D18" s="754" t="s">
        <v>25</v>
      </c>
      <c r="E18" s="89" t="s">
        <v>62</v>
      </c>
      <c r="F18" s="89" t="s">
        <v>61</v>
      </c>
      <c r="G18" s="332">
        <v>46957</v>
      </c>
      <c r="H18" s="333">
        <f>$H$1</f>
        <v>2670</v>
      </c>
      <c r="I18" s="334">
        <f t="shared" si="0"/>
        <v>17.586891385767789</v>
      </c>
      <c r="J18" s="335"/>
      <c r="K18" s="333">
        <f>K1</f>
        <v>2670</v>
      </c>
      <c r="L18" s="336">
        <f>J18/K18</f>
        <v>0</v>
      </c>
      <c r="M18" s="337">
        <f>L18-I18</f>
        <v>-17.586891385767789</v>
      </c>
      <c r="N18" s="297">
        <v>46997</v>
      </c>
      <c r="O18" s="113">
        <f>$O$1</f>
        <v>2670</v>
      </c>
      <c r="P18" s="114">
        <f t="shared" ref="P18" si="8">N18/O18</f>
        <v>17.601872659176031</v>
      </c>
      <c r="Q18" s="115">
        <v>48497</v>
      </c>
      <c r="R18" s="116">
        <f>$R$1</f>
        <v>2670</v>
      </c>
      <c r="S18" s="117">
        <f t="shared" si="4"/>
        <v>18.16367041198502</v>
      </c>
    </row>
    <row r="19" spans="1:19" ht="21" customHeight="1" x14ac:dyDescent="0.25">
      <c r="A19" s="747"/>
      <c r="B19" s="744"/>
      <c r="C19" s="755"/>
      <c r="D19" s="749"/>
      <c r="E19" s="86" t="s">
        <v>75</v>
      </c>
      <c r="F19" s="86" t="s">
        <v>76</v>
      </c>
      <c r="G19" s="358" t="s">
        <v>348</v>
      </c>
      <c r="H19" s="339" t="s">
        <v>348</v>
      </c>
      <c r="I19" s="370">
        <v>15</v>
      </c>
      <c r="J19" s="359" t="s">
        <v>348</v>
      </c>
      <c r="K19" s="360" t="s">
        <v>348</v>
      </c>
      <c r="L19" s="339"/>
      <c r="M19" s="346">
        <f>L19-I19</f>
        <v>-15</v>
      </c>
      <c r="N19" s="301" t="s">
        <v>348</v>
      </c>
      <c r="O19" s="137" t="s">
        <v>348</v>
      </c>
      <c r="P19" s="137">
        <f>I19</f>
        <v>15</v>
      </c>
      <c r="Q19" s="203" t="s">
        <v>348</v>
      </c>
      <c r="R19" s="121" t="s">
        <v>348</v>
      </c>
      <c r="S19" s="122">
        <f>P19</f>
        <v>15</v>
      </c>
    </row>
    <row r="20" spans="1:19" ht="45.75" customHeight="1" x14ac:dyDescent="0.25">
      <c r="A20" s="747"/>
      <c r="B20" s="744"/>
      <c r="C20" s="755"/>
      <c r="D20" s="749"/>
      <c r="E20" s="86" t="s">
        <v>78</v>
      </c>
      <c r="F20" s="86" t="s">
        <v>77</v>
      </c>
      <c r="G20" s="411">
        <v>1196</v>
      </c>
      <c r="H20" s="339">
        <v>1580</v>
      </c>
      <c r="I20" s="349">
        <f>G20/H20</f>
        <v>0.75696202531645573</v>
      </c>
      <c r="J20" s="347"/>
      <c r="K20" s="339">
        <v>1580</v>
      </c>
      <c r="L20" s="350">
        <f>J20/K20</f>
        <v>0</v>
      </c>
      <c r="M20" s="351">
        <f>L20-I20</f>
        <v>-0.75696202531645573</v>
      </c>
      <c r="N20" s="410">
        <f>G20</f>
        <v>1196</v>
      </c>
      <c r="O20" s="118">
        <v>1580</v>
      </c>
      <c r="P20" s="138">
        <f>N20/O20</f>
        <v>0.75696202531645573</v>
      </c>
      <c r="Q20" s="409">
        <f>N20</f>
        <v>1196</v>
      </c>
      <c r="R20" s="121">
        <v>1580</v>
      </c>
      <c r="S20" s="139">
        <f t="shared" si="4"/>
        <v>0.75696202531645573</v>
      </c>
    </row>
    <row r="21" spans="1:19" ht="30" x14ac:dyDescent="0.25">
      <c r="A21" s="747"/>
      <c r="B21" s="744"/>
      <c r="C21" s="755">
        <v>2</v>
      </c>
      <c r="D21" s="750" t="s">
        <v>26</v>
      </c>
      <c r="E21" s="86" t="s">
        <v>62</v>
      </c>
      <c r="F21" s="86" t="s">
        <v>61</v>
      </c>
      <c r="G21" s="338">
        <v>500</v>
      </c>
      <c r="H21" s="339">
        <f>$H$1</f>
        <v>2670</v>
      </c>
      <c r="I21" s="340">
        <f>G21/H21</f>
        <v>0.18726591760299627</v>
      </c>
      <c r="J21" s="347"/>
      <c r="K21" s="339">
        <f>K1</f>
        <v>2670</v>
      </c>
      <c r="L21" s="361">
        <f>J21/K21</f>
        <v>0</v>
      </c>
      <c r="M21" s="343">
        <f>L21-I21</f>
        <v>-0.18726591760299627</v>
      </c>
      <c r="N21" s="298">
        <v>500</v>
      </c>
      <c r="O21" s="118">
        <f t="shared" ref="O21" si="9">$O$1</f>
        <v>2670</v>
      </c>
      <c r="P21" s="119">
        <f>N21/O21</f>
        <v>0.18726591760299627</v>
      </c>
      <c r="Q21" s="123">
        <v>500</v>
      </c>
      <c r="R21" s="121">
        <f>$R$1</f>
        <v>2670</v>
      </c>
      <c r="S21" s="122">
        <f t="shared" si="4"/>
        <v>0.18726591760299627</v>
      </c>
    </row>
    <row r="22" spans="1:19" ht="30.75" thickBot="1" x14ac:dyDescent="0.3">
      <c r="A22" s="748"/>
      <c r="B22" s="745"/>
      <c r="C22" s="757"/>
      <c r="D22" s="771"/>
      <c r="E22" s="193" t="s">
        <v>79</v>
      </c>
      <c r="F22" s="193" t="s">
        <v>80</v>
      </c>
      <c r="G22" s="204"/>
      <c r="H22" s="205"/>
      <c r="I22" s="206"/>
      <c r="J22" s="207"/>
      <c r="K22" s="208"/>
      <c r="L22" s="205"/>
      <c r="M22" s="303">
        <f>L22-I22</f>
        <v>0</v>
      </c>
      <c r="N22" s="302"/>
      <c r="O22" s="209"/>
      <c r="P22" s="209"/>
      <c r="Q22" s="210"/>
      <c r="R22" s="211"/>
      <c r="S22" s="212"/>
    </row>
    <row r="23" spans="1:19" s="129" customFormat="1" ht="15.75" thickBot="1" x14ac:dyDescent="0.3">
      <c r="C23" s="71"/>
      <c r="E23" s="130"/>
      <c r="F23" s="130"/>
      <c r="G23" s="131"/>
      <c r="H23" s="132"/>
      <c r="I23" s="133"/>
      <c r="J23" s="133"/>
      <c r="K23" s="133"/>
      <c r="L23" s="132"/>
      <c r="M23" s="133"/>
      <c r="N23" s="131"/>
      <c r="P23" s="140"/>
      <c r="Q23" s="141"/>
      <c r="S23" s="142"/>
    </row>
    <row r="24" spans="1:19" ht="30" x14ac:dyDescent="0.25">
      <c r="A24" s="746">
        <v>4</v>
      </c>
      <c r="B24" s="743" t="s">
        <v>5</v>
      </c>
      <c r="C24" s="756">
        <v>1</v>
      </c>
      <c r="D24" s="751" t="s">
        <v>27</v>
      </c>
      <c r="E24" s="89" t="s">
        <v>62</v>
      </c>
      <c r="F24" s="89" t="s">
        <v>61</v>
      </c>
      <c r="G24" s="332">
        <v>24600</v>
      </c>
      <c r="H24" s="333">
        <f>$H$1</f>
        <v>2670</v>
      </c>
      <c r="I24" s="334">
        <f>G24/H24</f>
        <v>9.213483146067416</v>
      </c>
      <c r="J24" s="362"/>
      <c r="K24" s="333">
        <f>K1</f>
        <v>2670</v>
      </c>
      <c r="L24" s="363">
        <f>J24/K24</f>
        <v>0</v>
      </c>
      <c r="M24" s="337">
        <f>L24-I24</f>
        <v>-9.213483146067416</v>
      </c>
      <c r="N24" s="304">
        <v>24600</v>
      </c>
      <c r="O24" s="113">
        <f t="shared" ref="O24:O26" si="10">$O$1</f>
        <v>2670</v>
      </c>
      <c r="P24" s="114">
        <f>N24/O24</f>
        <v>9.213483146067416</v>
      </c>
      <c r="Q24" s="115">
        <v>24600</v>
      </c>
      <c r="R24" s="116">
        <f>$R$1</f>
        <v>2670</v>
      </c>
      <c r="S24" s="117">
        <f t="shared" si="4"/>
        <v>9.213483146067416</v>
      </c>
    </row>
    <row r="25" spans="1:19" ht="30" x14ac:dyDescent="0.25">
      <c r="A25" s="747"/>
      <c r="B25" s="744"/>
      <c r="C25" s="755"/>
      <c r="D25" s="752"/>
      <c r="E25" s="86" t="s">
        <v>81</v>
      </c>
      <c r="F25" s="86" t="s">
        <v>82</v>
      </c>
      <c r="G25" s="338">
        <v>24600</v>
      </c>
      <c r="H25" s="339">
        <v>68</v>
      </c>
      <c r="I25" s="340">
        <f>G25/H25</f>
        <v>361.76470588235293</v>
      </c>
      <c r="J25" s="347"/>
      <c r="K25" s="339">
        <f>K1</f>
        <v>2670</v>
      </c>
      <c r="L25" s="361">
        <f>J25/K25</f>
        <v>0</v>
      </c>
      <c r="M25" s="343">
        <f>L25-I25</f>
        <v>-361.76470588235293</v>
      </c>
      <c r="N25" s="305">
        <v>24600</v>
      </c>
      <c r="O25" s="118">
        <f>H25</f>
        <v>68</v>
      </c>
      <c r="P25" s="119">
        <f>N25/O25</f>
        <v>361.76470588235293</v>
      </c>
      <c r="Q25" s="120">
        <v>24600</v>
      </c>
      <c r="R25" s="121">
        <f>O25</f>
        <v>68</v>
      </c>
      <c r="S25" s="122">
        <f t="shared" si="4"/>
        <v>361.76470588235293</v>
      </c>
    </row>
    <row r="26" spans="1:19" ht="30" x14ac:dyDescent="0.25">
      <c r="A26" s="747"/>
      <c r="B26" s="744"/>
      <c r="C26" s="755">
        <v>2</v>
      </c>
      <c r="D26" s="750" t="s">
        <v>28</v>
      </c>
      <c r="E26" s="86" t="s">
        <v>62</v>
      </c>
      <c r="F26" s="86" t="s">
        <v>61</v>
      </c>
      <c r="G26" s="338">
        <v>92200</v>
      </c>
      <c r="H26" s="339">
        <f>$H$1</f>
        <v>2670</v>
      </c>
      <c r="I26" s="340">
        <f t="shared" ref="I26:I31" si="11">G26/H26</f>
        <v>34.531835205992508</v>
      </c>
      <c r="J26" s="347"/>
      <c r="K26" s="339">
        <f>K1</f>
        <v>2670</v>
      </c>
      <c r="L26" s="361">
        <f t="shared" ref="L26:L27" si="12">J26/K26</f>
        <v>0</v>
      </c>
      <c r="M26" s="343">
        <f t="shared" ref="M26:M27" si="13">L26-I26</f>
        <v>-34.531835205992508</v>
      </c>
      <c r="N26" s="305">
        <v>87700</v>
      </c>
      <c r="O26" s="118">
        <f t="shared" si="10"/>
        <v>2670</v>
      </c>
      <c r="P26" s="119">
        <f t="shared" ref="P26:P31" si="14">N26/O26</f>
        <v>32.846441947565545</v>
      </c>
      <c r="Q26" s="120">
        <v>90200</v>
      </c>
      <c r="R26" s="121">
        <f>$R$1</f>
        <v>2670</v>
      </c>
      <c r="S26" s="122">
        <f t="shared" si="4"/>
        <v>33.782771535580522</v>
      </c>
    </row>
    <row r="27" spans="1:19" ht="45" x14ac:dyDescent="0.25">
      <c r="A27" s="747"/>
      <c r="B27" s="744"/>
      <c r="C27" s="755"/>
      <c r="D27" s="750"/>
      <c r="E27" s="86" t="s">
        <v>83</v>
      </c>
      <c r="F27" s="86" t="s">
        <v>84</v>
      </c>
      <c r="G27" s="338">
        <v>92200</v>
      </c>
      <c r="H27" s="339">
        <v>375</v>
      </c>
      <c r="I27" s="340">
        <f t="shared" si="11"/>
        <v>245.86666666666667</v>
      </c>
      <c r="J27" s="347"/>
      <c r="K27" s="339"/>
      <c r="L27" s="361" t="e">
        <f t="shared" si="12"/>
        <v>#DIV/0!</v>
      </c>
      <c r="M27" s="343" t="e">
        <f t="shared" si="13"/>
        <v>#DIV/0!</v>
      </c>
      <c r="N27" s="306">
        <v>87700</v>
      </c>
      <c r="O27" s="118">
        <f>H27</f>
        <v>375</v>
      </c>
      <c r="P27" s="119">
        <f t="shared" si="14"/>
        <v>233.86666666666667</v>
      </c>
      <c r="Q27" s="123">
        <v>90200</v>
      </c>
      <c r="R27" s="121">
        <f>O27</f>
        <v>375</v>
      </c>
      <c r="S27" s="122">
        <f t="shared" si="4"/>
        <v>240.53333333333333</v>
      </c>
    </row>
    <row r="28" spans="1:19" ht="28.5" customHeight="1" x14ac:dyDescent="0.25">
      <c r="A28" s="747"/>
      <c r="B28" s="744"/>
      <c r="C28" s="90">
        <v>4</v>
      </c>
      <c r="D28" s="96" t="s">
        <v>29</v>
      </c>
      <c r="E28" s="86" t="s">
        <v>62</v>
      </c>
      <c r="F28" s="86" t="s">
        <v>61</v>
      </c>
      <c r="G28" s="338">
        <v>1800</v>
      </c>
      <c r="H28" s="339">
        <f>H1</f>
        <v>2670</v>
      </c>
      <c r="I28" s="340">
        <f t="shared" si="11"/>
        <v>0.6741573033707865</v>
      </c>
      <c r="J28" s="347"/>
      <c r="K28" s="339">
        <f>K1</f>
        <v>2670</v>
      </c>
      <c r="L28" s="361">
        <f t="shared" ref="L28:L33" si="15">J28/K28</f>
        <v>0</v>
      </c>
      <c r="M28" s="343">
        <f t="shared" ref="M28:M33" si="16">L28-I28</f>
        <v>-0.6741573033707865</v>
      </c>
      <c r="N28" s="306">
        <v>1800</v>
      </c>
      <c r="O28" s="118">
        <f>O1</f>
        <v>2670</v>
      </c>
      <c r="P28" s="119">
        <f t="shared" si="14"/>
        <v>0.6741573033707865</v>
      </c>
      <c r="Q28" s="123">
        <v>1800</v>
      </c>
      <c r="R28" s="121">
        <f>$R$1</f>
        <v>2670</v>
      </c>
      <c r="S28" s="122">
        <f t="shared" si="4"/>
        <v>0.6741573033707865</v>
      </c>
    </row>
    <row r="29" spans="1:19" ht="31.5" customHeight="1" x14ac:dyDescent="0.25">
      <c r="A29" s="747"/>
      <c r="B29" s="744"/>
      <c r="C29" s="755">
        <v>6</v>
      </c>
      <c r="D29" s="750" t="s">
        <v>30</v>
      </c>
      <c r="E29" s="86" t="s">
        <v>62</v>
      </c>
      <c r="F29" s="86" t="s">
        <v>61</v>
      </c>
      <c r="G29" s="338">
        <v>196014</v>
      </c>
      <c r="H29" s="339">
        <f>H1</f>
        <v>2670</v>
      </c>
      <c r="I29" s="340">
        <f t="shared" si="11"/>
        <v>73.413483146067421</v>
      </c>
      <c r="J29" s="347"/>
      <c r="K29" s="339">
        <f>K1</f>
        <v>2670</v>
      </c>
      <c r="L29" s="361">
        <f t="shared" si="15"/>
        <v>0</v>
      </c>
      <c r="M29" s="343">
        <f t="shared" si="16"/>
        <v>-73.413483146067421</v>
      </c>
      <c r="N29" s="305">
        <v>190180</v>
      </c>
      <c r="O29" s="118">
        <f>O1</f>
        <v>2670</v>
      </c>
      <c r="P29" s="119">
        <f t="shared" si="14"/>
        <v>71.228464419475657</v>
      </c>
      <c r="Q29" s="120">
        <v>179260</v>
      </c>
      <c r="R29" s="121">
        <f>$R$1</f>
        <v>2670</v>
      </c>
      <c r="S29" s="122">
        <f t="shared" si="4"/>
        <v>67.138576779026224</v>
      </c>
    </row>
    <row r="30" spans="1:19" ht="33" customHeight="1" x14ac:dyDescent="0.25">
      <c r="A30" s="747"/>
      <c r="B30" s="744"/>
      <c r="C30" s="755"/>
      <c r="D30" s="750"/>
      <c r="E30" s="86" t="s">
        <v>85</v>
      </c>
      <c r="F30" s="86" t="s">
        <v>86</v>
      </c>
      <c r="G30" s="338">
        <v>150500</v>
      </c>
      <c r="H30" s="339">
        <v>27146</v>
      </c>
      <c r="I30" s="340">
        <f t="shared" si="11"/>
        <v>5.5440948942753998</v>
      </c>
      <c r="J30" s="347"/>
      <c r="K30" s="339"/>
      <c r="L30" s="361" t="e">
        <f t="shared" si="15"/>
        <v>#DIV/0!</v>
      </c>
      <c r="M30" s="343" t="e">
        <f t="shared" si="16"/>
        <v>#DIV/0!</v>
      </c>
      <c r="N30" s="306">
        <v>150500</v>
      </c>
      <c r="O30" s="118">
        <f>H30</f>
        <v>27146</v>
      </c>
      <c r="P30" s="119">
        <f t="shared" si="14"/>
        <v>5.5440948942753998</v>
      </c>
      <c r="Q30" s="123">
        <v>150500</v>
      </c>
      <c r="R30" s="121">
        <f>O30</f>
        <v>27146</v>
      </c>
      <c r="S30" s="122">
        <f t="shared" si="4"/>
        <v>5.5440948942753998</v>
      </c>
    </row>
    <row r="31" spans="1:19" ht="45.75" thickBot="1" x14ac:dyDescent="0.3">
      <c r="A31" s="748"/>
      <c r="B31" s="745"/>
      <c r="C31" s="757"/>
      <c r="D31" s="771"/>
      <c r="E31" s="94" t="s">
        <v>87</v>
      </c>
      <c r="F31" s="94" t="s">
        <v>88</v>
      </c>
      <c r="G31" s="364">
        <v>29870</v>
      </c>
      <c r="H31" s="353">
        <v>49</v>
      </c>
      <c r="I31" s="354">
        <f t="shared" si="11"/>
        <v>609.59183673469386</v>
      </c>
      <c r="J31" s="365"/>
      <c r="K31" s="353"/>
      <c r="L31" s="356" t="e">
        <f t="shared" si="15"/>
        <v>#DIV/0!</v>
      </c>
      <c r="M31" s="366" t="e">
        <f t="shared" si="16"/>
        <v>#DIV/0!</v>
      </c>
      <c r="N31" s="307">
        <v>29870</v>
      </c>
      <c r="O31" s="124">
        <f>H31</f>
        <v>49</v>
      </c>
      <c r="P31" s="125">
        <f t="shared" si="14"/>
        <v>609.59183673469386</v>
      </c>
      <c r="Q31" s="126">
        <v>29870</v>
      </c>
      <c r="R31" s="127">
        <f>O31</f>
        <v>49</v>
      </c>
      <c r="S31" s="128">
        <f t="shared" si="4"/>
        <v>609.59183673469386</v>
      </c>
    </row>
    <row r="32" spans="1:19" s="129" customFormat="1" ht="15.75" thickBot="1" x14ac:dyDescent="0.3">
      <c r="C32" s="71"/>
      <c r="E32" s="143"/>
      <c r="G32" s="144"/>
      <c r="H32" s="132"/>
      <c r="I32" s="133"/>
      <c r="J32" s="133"/>
      <c r="K32" s="133"/>
      <c r="L32" s="132"/>
      <c r="M32" s="133"/>
      <c r="N32" s="131"/>
      <c r="P32" s="140"/>
      <c r="Q32" s="141"/>
      <c r="S32" s="142"/>
    </row>
    <row r="33" spans="1:19" ht="30" x14ac:dyDescent="0.25">
      <c r="A33" s="746">
        <v>5</v>
      </c>
      <c r="B33" s="743" t="s">
        <v>6</v>
      </c>
      <c r="C33" s="197">
        <v>1</v>
      </c>
      <c r="D33" s="199" t="s">
        <v>31</v>
      </c>
      <c r="E33" s="199" t="s">
        <v>62</v>
      </c>
      <c r="F33" s="199" t="s">
        <v>61</v>
      </c>
      <c r="G33" s="229">
        <v>0</v>
      </c>
      <c r="H33" s="230">
        <f>$H$1</f>
        <v>2670</v>
      </c>
      <c r="I33" s="231">
        <f>G33/H33</f>
        <v>0</v>
      </c>
      <c r="J33" s="232"/>
      <c r="K33" s="230">
        <f>K1</f>
        <v>2670</v>
      </c>
      <c r="L33" s="233">
        <f t="shared" si="15"/>
        <v>0</v>
      </c>
      <c r="M33" s="310">
        <f t="shared" si="16"/>
        <v>0</v>
      </c>
      <c r="N33" s="308"/>
      <c r="O33" s="198">
        <f t="shared" ref="O33:O34" si="17">$O$1</f>
        <v>2670</v>
      </c>
      <c r="P33" s="235">
        <f>N33/O33</f>
        <v>0</v>
      </c>
      <c r="Q33" s="234"/>
      <c r="R33" s="198">
        <f>$R$1</f>
        <v>2670</v>
      </c>
      <c r="S33" s="236">
        <f t="shared" si="4"/>
        <v>0</v>
      </c>
    </row>
    <row r="34" spans="1:19" ht="45.75" thickBot="1" x14ac:dyDescent="0.3">
      <c r="A34" s="748"/>
      <c r="B34" s="745"/>
      <c r="C34" s="92">
        <v>2</v>
      </c>
      <c r="D34" s="95" t="s">
        <v>32</v>
      </c>
      <c r="E34" s="94" t="s">
        <v>62</v>
      </c>
      <c r="F34" s="94" t="s">
        <v>61</v>
      </c>
      <c r="G34" s="364">
        <v>25400</v>
      </c>
      <c r="H34" s="353">
        <f>$H$1</f>
        <v>2670</v>
      </c>
      <c r="I34" s="354">
        <f>G34/H34</f>
        <v>9.513108614232209</v>
      </c>
      <c r="J34" s="365"/>
      <c r="K34" s="353">
        <f>K1</f>
        <v>2670</v>
      </c>
      <c r="L34" s="356">
        <f t="shared" ref="L34" si="18">J34/K34</f>
        <v>0</v>
      </c>
      <c r="M34" s="366">
        <f t="shared" ref="M34" si="19">L34-I34</f>
        <v>-9.513108614232209</v>
      </c>
      <c r="N34" s="309">
        <v>23100</v>
      </c>
      <c r="O34" s="124">
        <f t="shared" si="17"/>
        <v>2670</v>
      </c>
      <c r="P34" s="125">
        <f>N34/O34</f>
        <v>8.6516853932584272</v>
      </c>
      <c r="Q34" s="146">
        <v>23100</v>
      </c>
      <c r="R34" s="127">
        <f>$R$1</f>
        <v>2670</v>
      </c>
      <c r="S34" s="128">
        <f t="shared" si="4"/>
        <v>8.6516853932584272</v>
      </c>
    </row>
    <row r="35" spans="1:19" s="129" customFormat="1" ht="15.75" thickBot="1" x14ac:dyDescent="0.3">
      <c r="C35" s="71"/>
      <c r="E35" s="143"/>
      <c r="F35" s="130"/>
      <c r="G35" s="131"/>
      <c r="H35" s="132"/>
      <c r="I35" s="133"/>
      <c r="J35" s="133"/>
      <c r="K35" s="133"/>
      <c r="L35" s="132"/>
      <c r="M35" s="133"/>
      <c r="N35" s="131"/>
      <c r="P35" s="140"/>
      <c r="Q35" s="141"/>
      <c r="S35" s="142"/>
    </row>
    <row r="36" spans="1:19" ht="30" x14ac:dyDescent="0.25">
      <c r="A36" s="746">
        <v>6</v>
      </c>
      <c r="B36" s="743" t="s">
        <v>7</v>
      </c>
      <c r="C36" s="91">
        <v>1</v>
      </c>
      <c r="D36" s="87" t="s">
        <v>33</v>
      </c>
      <c r="E36" s="89" t="s">
        <v>62</v>
      </c>
      <c r="F36" s="89" t="s">
        <v>61</v>
      </c>
      <c r="G36" s="332">
        <v>35900</v>
      </c>
      <c r="H36" s="333">
        <f>$H$1</f>
        <v>2670</v>
      </c>
      <c r="I36" s="334">
        <f>G36/H36</f>
        <v>13.445692883895131</v>
      </c>
      <c r="J36" s="362"/>
      <c r="K36" s="333">
        <f>K1</f>
        <v>2670</v>
      </c>
      <c r="L36" s="363">
        <f t="shared" ref="L36" si="20">J36/K36</f>
        <v>0</v>
      </c>
      <c r="M36" s="337">
        <f t="shared" ref="M36" si="21">L36-I36</f>
        <v>-13.445692883895131</v>
      </c>
      <c r="N36" s="297">
        <v>35900</v>
      </c>
      <c r="O36" s="113">
        <f t="shared" ref="O36:O37" si="22">$O$1</f>
        <v>2670</v>
      </c>
      <c r="P36" s="114">
        <f>N36/O36</f>
        <v>13.445692883895131</v>
      </c>
      <c r="Q36" s="115">
        <v>35900</v>
      </c>
      <c r="R36" s="116">
        <f>$R$1</f>
        <v>2670</v>
      </c>
      <c r="S36" s="117">
        <f t="shared" si="4"/>
        <v>13.445692883895131</v>
      </c>
    </row>
    <row r="37" spans="1:19" ht="30.75" thickBot="1" x14ac:dyDescent="0.3">
      <c r="A37" s="748"/>
      <c r="B37" s="745"/>
      <c r="C37" s="92">
        <v>2</v>
      </c>
      <c r="D37" s="82" t="s">
        <v>34</v>
      </c>
      <c r="E37" s="94" t="s">
        <v>62</v>
      </c>
      <c r="F37" s="94" t="s">
        <v>61</v>
      </c>
      <c r="G37" s="364">
        <v>0</v>
      </c>
      <c r="H37" s="353">
        <f>$H$1</f>
        <v>2670</v>
      </c>
      <c r="I37" s="354">
        <f>G37/H37</f>
        <v>0</v>
      </c>
      <c r="J37" s="365"/>
      <c r="K37" s="353">
        <f>$K$1</f>
        <v>2670</v>
      </c>
      <c r="L37" s="356">
        <f t="shared" ref="L37" si="23">J37/K37</f>
        <v>0</v>
      </c>
      <c r="M37" s="366">
        <f t="shared" ref="M37" si="24">L37-I37</f>
        <v>0</v>
      </c>
      <c r="N37" s="311"/>
      <c r="O37" s="124">
        <f t="shared" si="22"/>
        <v>2670</v>
      </c>
      <c r="P37" s="125">
        <f>N37/O37</f>
        <v>0</v>
      </c>
      <c r="Q37" s="126"/>
      <c r="R37" s="127">
        <f>$R$1</f>
        <v>2670</v>
      </c>
      <c r="S37" s="128">
        <f t="shared" si="4"/>
        <v>0</v>
      </c>
    </row>
    <row r="38" spans="1:19" s="129" customFormat="1" ht="15.75" thickBot="1" x14ac:dyDescent="0.3">
      <c r="C38" s="71"/>
      <c r="E38" s="143"/>
      <c r="F38" s="130"/>
      <c r="G38" s="131"/>
      <c r="H38" s="132"/>
      <c r="I38" s="133"/>
      <c r="J38" s="133"/>
      <c r="K38" s="133"/>
      <c r="L38" s="132"/>
      <c r="M38" s="133"/>
      <c r="N38" s="131"/>
      <c r="P38" s="140"/>
      <c r="Q38" s="141"/>
      <c r="S38" s="142"/>
    </row>
    <row r="39" spans="1:19" ht="30" x14ac:dyDescent="0.25">
      <c r="A39" s="762">
        <v>8</v>
      </c>
      <c r="B39" s="743" t="s">
        <v>8</v>
      </c>
      <c r="C39" s="756">
        <v>1</v>
      </c>
      <c r="D39" s="754" t="s">
        <v>35</v>
      </c>
      <c r="E39" s="89" t="s">
        <v>62</v>
      </c>
      <c r="F39" s="89" t="s">
        <v>61</v>
      </c>
      <c r="G39" s="332">
        <v>0</v>
      </c>
      <c r="H39" s="333">
        <f>$H$1</f>
        <v>2670</v>
      </c>
      <c r="I39" s="334">
        <f>G39/H39</f>
        <v>0</v>
      </c>
      <c r="J39" s="362"/>
      <c r="K39" s="333">
        <f>$K$1</f>
        <v>2670</v>
      </c>
      <c r="L39" s="363">
        <f t="shared" ref="L39" si="25">J39/K39</f>
        <v>0</v>
      </c>
      <c r="M39" s="337">
        <f t="shared" ref="M39" si="26">L39-I39</f>
        <v>0</v>
      </c>
      <c r="N39" s="297">
        <v>0</v>
      </c>
      <c r="O39" s="113">
        <f t="shared" ref="O39" si="27">$O$1</f>
        <v>2670</v>
      </c>
      <c r="P39" s="114">
        <f>N39/O39</f>
        <v>0</v>
      </c>
      <c r="Q39" s="147"/>
      <c r="R39" s="116">
        <f>$R$1</f>
        <v>2670</v>
      </c>
      <c r="S39" s="148">
        <f t="shared" si="4"/>
        <v>0</v>
      </c>
    </row>
    <row r="40" spans="1:19" ht="30" x14ac:dyDescent="0.25">
      <c r="A40" s="763"/>
      <c r="B40" s="744"/>
      <c r="C40" s="755"/>
      <c r="D40" s="749"/>
      <c r="E40" s="86" t="s">
        <v>347</v>
      </c>
      <c r="F40" s="86" t="s">
        <v>67</v>
      </c>
      <c r="G40" s="367" t="s">
        <v>348</v>
      </c>
      <c r="H40" s="348" t="s">
        <v>348</v>
      </c>
      <c r="I40" s="340">
        <v>40000</v>
      </c>
      <c r="J40" s="367" t="s">
        <v>348</v>
      </c>
      <c r="K40" s="348" t="s">
        <v>348</v>
      </c>
      <c r="L40" s="348">
        <v>0</v>
      </c>
      <c r="M40" s="340">
        <f>L40-I40</f>
        <v>-40000</v>
      </c>
      <c r="N40" s="312" t="s">
        <v>348</v>
      </c>
      <c r="O40" s="260" t="s">
        <v>348</v>
      </c>
      <c r="P40" s="260">
        <v>30000</v>
      </c>
      <c r="Q40" s="262" t="s">
        <v>348</v>
      </c>
      <c r="R40" s="261" t="s">
        <v>348</v>
      </c>
      <c r="S40" s="261">
        <v>30000</v>
      </c>
    </row>
    <row r="41" spans="1:19" ht="45" x14ac:dyDescent="0.25">
      <c r="A41" s="763"/>
      <c r="B41" s="744"/>
      <c r="C41" s="755"/>
      <c r="D41" s="749"/>
      <c r="E41" s="86" t="s">
        <v>68</v>
      </c>
      <c r="F41" s="86" t="s">
        <v>361</v>
      </c>
      <c r="G41" s="367" t="s">
        <v>348</v>
      </c>
      <c r="H41" s="348" t="s">
        <v>348</v>
      </c>
      <c r="I41" s="370">
        <v>188</v>
      </c>
      <c r="J41" s="368" t="s">
        <v>348</v>
      </c>
      <c r="K41" s="369" t="s">
        <v>348</v>
      </c>
      <c r="L41" s="370" t="s">
        <v>324</v>
      </c>
      <c r="M41" s="371" t="e">
        <f>L41-I41</f>
        <v>#VALUE!</v>
      </c>
      <c r="N41" s="312" t="s">
        <v>348</v>
      </c>
      <c r="O41" s="118" t="s">
        <v>348</v>
      </c>
      <c r="P41" s="264">
        <f>I41</f>
        <v>188</v>
      </c>
      <c r="Q41" s="263" t="s">
        <v>348</v>
      </c>
      <c r="R41" s="121" t="s">
        <v>348</v>
      </c>
      <c r="S41" s="265">
        <f>P41</f>
        <v>188</v>
      </c>
    </row>
    <row r="42" spans="1:19" ht="30" customHeight="1" x14ac:dyDescent="0.25">
      <c r="A42" s="763"/>
      <c r="B42" s="744"/>
      <c r="C42" s="767">
        <v>2</v>
      </c>
      <c r="D42" s="769" t="s">
        <v>36</v>
      </c>
      <c r="E42" s="191" t="s">
        <v>62</v>
      </c>
      <c r="F42" s="191" t="s">
        <v>61</v>
      </c>
      <c r="G42" s="213">
        <v>0</v>
      </c>
      <c r="H42" s="214">
        <f>$H$1</f>
        <v>2670</v>
      </c>
      <c r="I42" s="215">
        <f>G42/H42</f>
        <v>0</v>
      </c>
      <c r="J42" s="216"/>
      <c r="K42" s="214">
        <f>$K$1</f>
        <v>2670</v>
      </c>
      <c r="L42" s="217">
        <f t="shared" ref="L42:L43" si="28">J42/K42</f>
        <v>0</v>
      </c>
      <c r="M42" s="315">
        <f t="shared" ref="M42:M48" si="29">L42-I42</f>
        <v>0</v>
      </c>
      <c r="N42" s="313"/>
      <c r="O42" s="218">
        <f t="shared" ref="O42" si="30">$O$1</f>
        <v>2670</v>
      </c>
      <c r="P42" s="219">
        <f>N42/O42</f>
        <v>0</v>
      </c>
      <c r="Q42" s="220"/>
      <c r="R42" s="218">
        <f>$R$1</f>
        <v>2670</v>
      </c>
      <c r="S42" s="219">
        <f t="shared" si="4"/>
        <v>0</v>
      </c>
    </row>
    <row r="43" spans="1:19" ht="31.5" customHeight="1" thickBot="1" x14ac:dyDescent="0.3">
      <c r="A43" s="764"/>
      <c r="B43" s="745"/>
      <c r="C43" s="768"/>
      <c r="D43" s="770"/>
      <c r="E43" s="192" t="s">
        <v>111</v>
      </c>
      <c r="F43" s="193" t="s">
        <v>112</v>
      </c>
      <c r="G43" s="221">
        <v>0</v>
      </c>
      <c r="H43" s="205">
        <v>0</v>
      </c>
      <c r="I43" s="222" t="e">
        <f>G43/H43</f>
        <v>#DIV/0!</v>
      </c>
      <c r="J43" s="223"/>
      <c r="K43" s="205"/>
      <c r="L43" s="224" t="e">
        <f t="shared" si="28"/>
        <v>#DIV/0!</v>
      </c>
      <c r="M43" s="316" t="e">
        <f t="shared" si="29"/>
        <v>#DIV/0!</v>
      </c>
      <c r="N43" s="314"/>
      <c r="O43" s="211"/>
      <c r="P43" s="225" t="e">
        <f>N43/O43</f>
        <v>#DIV/0!</v>
      </c>
      <c r="Q43" s="226"/>
      <c r="R43" s="211"/>
      <c r="S43" s="209" t="e">
        <f t="shared" si="4"/>
        <v>#DIV/0!</v>
      </c>
    </row>
    <row r="44" spans="1:19" s="129" customFormat="1" ht="15.75" thickBot="1" x14ac:dyDescent="0.3">
      <c r="C44" s="71"/>
      <c r="D44" s="130"/>
      <c r="E44" s="143"/>
      <c r="F44" s="130"/>
      <c r="G44" s="131"/>
      <c r="H44" s="132"/>
      <c r="I44" s="133"/>
      <c r="J44" s="133"/>
      <c r="K44" s="133"/>
      <c r="L44" s="132"/>
      <c r="M44" s="133"/>
      <c r="N44" s="131"/>
      <c r="P44" s="140"/>
      <c r="Q44" s="141"/>
      <c r="S44" s="142"/>
    </row>
    <row r="45" spans="1:19" ht="30" x14ac:dyDescent="0.25">
      <c r="A45" s="746">
        <v>9</v>
      </c>
      <c r="B45" s="743" t="s">
        <v>9</v>
      </c>
      <c r="C45" s="91">
        <v>1</v>
      </c>
      <c r="D45" s="112" t="s">
        <v>37</v>
      </c>
      <c r="E45" s="89" t="s">
        <v>62</v>
      </c>
      <c r="F45" s="89" t="s">
        <v>61</v>
      </c>
      <c r="G45" s="332">
        <v>15000</v>
      </c>
      <c r="H45" s="333">
        <f>$H$1</f>
        <v>2670</v>
      </c>
      <c r="I45" s="334">
        <f t="shared" ref="I45:I84" si="31">G45/H45</f>
        <v>5.617977528089888</v>
      </c>
      <c r="J45" s="362"/>
      <c r="K45" s="333">
        <f t="shared" ref="K45:K55" si="32">$K$1</f>
        <v>2670</v>
      </c>
      <c r="L45" s="363">
        <f>J45/K45</f>
        <v>0</v>
      </c>
      <c r="M45" s="337">
        <f t="shared" si="29"/>
        <v>-5.617977528089888</v>
      </c>
      <c r="N45" s="317">
        <v>15000</v>
      </c>
      <c r="O45" s="113">
        <f t="shared" ref="O45:O46" si="33">$O$1</f>
        <v>2670</v>
      </c>
      <c r="P45" s="114">
        <f t="shared" ref="P45:P46" si="34">N45/O45</f>
        <v>5.617977528089888</v>
      </c>
      <c r="Q45" s="145">
        <v>15000</v>
      </c>
      <c r="R45" s="116">
        <f>$R$1</f>
        <v>2670</v>
      </c>
      <c r="S45" s="117">
        <f t="shared" ref="S45:S86" si="35">Q45/R45</f>
        <v>5.617977528089888</v>
      </c>
    </row>
    <row r="46" spans="1:19" ht="15" customHeight="1" x14ac:dyDescent="0.25">
      <c r="A46" s="747"/>
      <c r="B46" s="744"/>
      <c r="C46" s="755">
        <v>2</v>
      </c>
      <c r="D46" s="750" t="s">
        <v>38</v>
      </c>
      <c r="E46" s="86" t="s">
        <v>62</v>
      </c>
      <c r="F46" s="86" t="s">
        <v>61</v>
      </c>
      <c r="G46" s="338">
        <v>21900</v>
      </c>
      <c r="H46" s="339">
        <f>$H$1</f>
        <v>2670</v>
      </c>
      <c r="I46" s="340">
        <f t="shared" si="31"/>
        <v>8.2022471910112351</v>
      </c>
      <c r="J46" s="347"/>
      <c r="K46" s="339">
        <f t="shared" si="32"/>
        <v>2670</v>
      </c>
      <c r="L46" s="361">
        <f>J46/K46</f>
        <v>0</v>
      </c>
      <c r="M46" s="343">
        <f t="shared" si="29"/>
        <v>-8.2022471910112351</v>
      </c>
      <c r="N46" s="306">
        <v>21900</v>
      </c>
      <c r="O46" s="118">
        <f t="shared" si="33"/>
        <v>2670</v>
      </c>
      <c r="P46" s="119">
        <f t="shared" si="34"/>
        <v>8.2022471910112351</v>
      </c>
      <c r="Q46" s="123">
        <v>21900</v>
      </c>
      <c r="R46" s="121">
        <f>$R$1</f>
        <v>2670</v>
      </c>
      <c r="S46" s="122">
        <f t="shared" si="35"/>
        <v>8.2022471910112351</v>
      </c>
    </row>
    <row r="47" spans="1:19" ht="30" x14ac:dyDescent="0.25">
      <c r="A47" s="747"/>
      <c r="B47" s="744"/>
      <c r="C47" s="755"/>
      <c r="D47" s="750"/>
      <c r="E47" s="86" t="s">
        <v>89</v>
      </c>
      <c r="F47" s="86" t="s">
        <v>90</v>
      </c>
      <c r="G47" s="338">
        <v>14100</v>
      </c>
      <c r="H47" s="339">
        <v>21601</v>
      </c>
      <c r="I47" s="340">
        <f>G47/H47</f>
        <v>0.65274755798342665</v>
      </c>
      <c r="J47" s="347"/>
      <c r="K47" s="370">
        <v>21601</v>
      </c>
      <c r="L47" s="361">
        <f>J47/K47</f>
        <v>0</v>
      </c>
      <c r="M47" s="343">
        <f t="shared" si="29"/>
        <v>-0.65274755798342665</v>
      </c>
      <c r="N47" s="305">
        <v>14100</v>
      </c>
      <c r="O47" s="118">
        <v>21601</v>
      </c>
      <c r="P47" s="119">
        <f>N47/O47</f>
        <v>0.65274755798342665</v>
      </c>
      <c r="Q47" s="120">
        <v>14100</v>
      </c>
      <c r="R47" s="121">
        <v>21601</v>
      </c>
      <c r="S47" s="122">
        <f t="shared" si="35"/>
        <v>0.65274755798342665</v>
      </c>
    </row>
    <row r="48" spans="1:19" ht="30" x14ac:dyDescent="0.25">
      <c r="A48" s="747"/>
      <c r="B48" s="744"/>
      <c r="C48" s="755">
        <v>3</v>
      </c>
      <c r="D48" s="752" t="s">
        <v>39</v>
      </c>
      <c r="E48" s="86" t="s">
        <v>62</v>
      </c>
      <c r="F48" s="86" t="s">
        <v>61</v>
      </c>
      <c r="G48" s="338">
        <v>286300</v>
      </c>
      <c r="H48" s="339">
        <f>$H$1</f>
        <v>2670</v>
      </c>
      <c r="I48" s="340">
        <f t="shared" si="31"/>
        <v>107.22846441947566</v>
      </c>
      <c r="J48" s="341"/>
      <c r="K48" s="339">
        <f t="shared" si="32"/>
        <v>2670</v>
      </c>
      <c r="L48" s="339"/>
      <c r="M48" s="343">
        <f t="shared" si="29"/>
        <v>-107.22846441947566</v>
      </c>
      <c r="N48" s="305">
        <v>286800</v>
      </c>
      <c r="O48" s="118">
        <f t="shared" ref="O48" si="36">$O$1</f>
        <v>2670</v>
      </c>
      <c r="P48" s="119">
        <f t="shared" ref="P48:P52" si="37">N48/O48</f>
        <v>107.41573033707866</v>
      </c>
      <c r="Q48" s="120">
        <v>286800</v>
      </c>
      <c r="R48" s="121">
        <f>$R$1</f>
        <v>2670</v>
      </c>
      <c r="S48" s="122">
        <f t="shared" si="35"/>
        <v>107.41573033707866</v>
      </c>
    </row>
    <row r="49" spans="1:19" ht="45" x14ac:dyDescent="0.25">
      <c r="A49" s="747"/>
      <c r="B49" s="744"/>
      <c r="C49" s="755"/>
      <c r="D49" s="752"/>
      <c r="E49" s="86" t="s">
        <v>91</v>
      </c>
      <c r="F49" s="86" t="s">
        <v>92</v>
      </c>
      <c r="G49" s="424">
        <v>779</v>
      </c>
      <c r="H49" s="370">
        <v>1225</v>
      </c>
      <c r="I49" s="349">
        <f t="shared" si="31"/>
        <v>0.63591836734693874</v>
      </c>
      <c r="J49" s="359"/>
      <c r="K49" s="360"/>
      <c r="L49" s="350" t="e">
        <f t="shared" ref="L49" si="38">J49/K49</f>
        <v>#DIV/0!</v>
      </c>
      <c r="M49" s="349" t="e">
        <f>L49-I49</f>
        <v>#DIV/0!</v>
      </c>
      <c r="N49" s="426">
        <v>779</v>
      </c>
      <c r="O49" s="425">
        <f>H49</f>
        <v>1225</v>
      </c>
      <c r="P49" s="119">
        <f t="shared" si="37"/>
        <v>0.63591836734693874</v>
      </c>
      <c r="Q49" s="427">
        <v>779</v>
      </c>
      <c r="R49" s="428">
        <f>O49</f>
        <v>1225</v>
      </c>
      <c r="S49" s="122">
        <f t="shared" si="35"/>
        <v>0.63591836734693874</v>
      </c>
    </row>
    <row r="50" spans="1:19" ht="30" x14ac:dyDescent="0.25">
      <c r="A50" s="747"/>
      <c r="B50" s="744"/>
      <c r="C50" s="90">
        <v>4</v>
      </c>
      <c r="D50" s="86" t="s">
        <v>40</v>
      </c>
      <c r="E50" s="86" t="s">
        <v>62</v>
      </c>
      <c r="F50" s="86" t="s">
        <v>61</v>
      </c>
      <c r="G50" s="338">
        <v>700</v>
      </c>
      <c r="H50" s="339">
        <f>$H$1</f>
        <v>2670</v>
      </c>
      <c r="I50" s="340">
        <f t="shared" si="31"/>
        <v>0.26217228464419473</v>
      </c>
      <c r="J50" s="347"/>
      <c r="K50" s="339">
        <f t="shared" si="32"/>
        <v>2670</v>
      </c>
      <c r="L50" s="361">
        <f>J50/K50</f>
        <v>0</v>
      </c>
      <c r="M50" s="343">
        <f>L50-I50</f>
        <v>-0.26217228464419473</v>
      </c>
      <c r="N50" s="305">
        <v>700</v>
      </c>
      <c r="O50" s="118">
        <f t="shared" ref="O50:O52" si="39">$O$1</f>
        <v>2670</v>
      </c>
      <c r="P50" s="119">
        <f t="shared" si="37"/>
        <v>0.26217228464419473</v>
      </c>
      <c r="Q50" s="120">
        <v>700</v>
      </c>
      <c r="R50" s="121">
        <f>$R$1</f>
        <v>2670</v>
      </c>
      <c r="S50" s="122">
        <f t="shared" si="35"/>
        <v>0.26217228464419473</v>
      </c>
    </row>
    <row r="51" spans="1:19" ht="45" customHeight="1" x14ac:dyDescent="0.25">
      <c r="A51" s="747"/>
      <c r="B51" s="744"/>
      <c r="C51" s="194">
        <v>5</v>
      </c>
      <c r="D51" s="195" t="s">
        <v>340</v>
      </c>
      <c r="E51" s="191" t="s">
        <v>62</v>
      </c>
      <c r="F51" s="191" t="s">
        <v>61</v>
      </c>
      <c r="G51" s="213">
        <v>0</v>
      </c>
      <c r="H51" s="214">
        <f>$H$1</f>
        <v>2670</v>
      </c>
      <c r="I51" s="215">
        <f t="shared" si="31"/>
        <v>0</v>
      </c>
      <c r="J51" s="216"/>
      <c r="K51" s="214">
        <f t="shared" si="32"/>
        <v>2670</v>
      </c>
      <c r="L51" s="217">
        <f t="shared" ref="L51:L58" si="40">J51/K51</f>
        <v>0</v>
      </c>
      <c r="M51" s="315">
        <f>L51-I51</f>
        <v>0</v>
      </c>
      <c r="N51" s="241"/>
      <c r="O51" s="218">
        <f t="shared" si="39"/>
        <v>2670</v>
      </c>
      <c r="P51" s="219">
        <f t="shared" si="37"/>
        <v>0</v>
      </c>
      <c r="Q51" s="227"/>
      <c r="R51" s="218">
        <f>$R$1</f>
        <v>2670</v>
      </c>
      <c r="S51" s="228">
        <f t="shared" si="35"/>
        <v>0</v>
      </c>
    </row>
    <row r="52" spans="1:19" ht="61.5" customHeight="1" thickBot="1" x14ac:dyDescent="0.3">
      <c r="A52" s="748"/>
      <c r="B52" s="745"/>
      <c r="C52" s="196">
        <v>8</v>
      </c>
      <c r="D52" s="193" t="s">
        <v>42</v>
      </c>
      <c r="E52" s="193" t="s">
        <v>62</v>
      </c>
      <c r="F52" s="193" t="s">
        <v>61</v>
      </c>
      <c r="G52" s="221">
        <v>0</v>
      </c>
      <c r="H52" s="205">
        <f>$H$1</f>
        <v>2670</v>
      </c>
      <c r="I52" s="215">
        <f t="shared" si="31"/>
        <v>0</v>
      </c>
      <c r="J52" s="223"/>
      <c r="K52" s="205">
        <f t="shared" si="32"/>
        <v>2670</v>
      </c>
      <c r="L52" s="224">
        <f t="shared" si="40"/>
        <v>0</v>
      </c>
      <c r="M52" s="316">
        <f>L52-I52</f>
        <v>0</v>
      </c>
      <c r="N52" s="318"/>
      <c r="O52" s="211">
        <f t="shared" si="39"/>
        <v>2670</v>
      </c>
      <c r="P52" s="225">
        <f t="shared" si="37"/>
        <v>0</v>
      </c>
      <c r="Q52" s="210"/>
      <c r="R52" s="211">
        <f>$R$1</f>
        <v>2670</v>
      </c>
      <c r="S52" s="212">
        <f t="shared" si="35"/>
        <v>0</v>
      </c>
    </row>
    <row r="53" spans="1:19" s="129" customFormat="1" ht="15.75" thickBot="1" x14ac:dyDescent="0.3">
      <c r="C53" s="71"/>
      <c r="E53" s="130"/>
      <c r="F53" s="130"/>
      <c r="G53" s="131"/>
      <c r="H53" s="132"/>
      <c r="I53" s="133"/>
      <c r="J53" s="133"/>
      <c r="K53" s="133"/>
      <c r="L53" s="132"/>
      <c r="M53" s="133"/>
      <c r="N53" s="131"/>
      <c r="P53" s="142"/>
      <c r="Q53" s="141"/>
      <c r="S53" s="142"/>
    </row>
    <row r="54" spans="1:19" ht="30" x14ac:dyDescent="0.25">
      <c r="A54" s="746">
        <v>10</v>
      </c>
      <c r="B54" s="743" t="s">
        <v>10</v>
      </c>
      <c r="C54" s="197">
        <v>2</v>
      </c>
      <c r="D54" s="198" t="s">
        <v>43</v>
      </c>
      <c r="E54" s="199" t="s">
        <v>62</v>
      </c>
      <c r="F54" s="199" t="s">
        <v>61</v>
      </c>
      <c r="G54" s="229">
        <v>0</v>
      </c>
      <c r="H54" s="230">
        <f>$H$1</f>
        <v>2670</v>
      </c>
      <c r="I54" s="231">
        <f t="shared" si="31"/>
        <v>0</v>
      </c>
      <c r="J54" s="232"/>
      <c r="K54" s="230">
        <f t="shared" si="32"/>
        <v>2670</v>
      </c>
      <c r="L54" s="233">
        <f t="shared" si="40"/>
        <v>0</v>
      </c>
      <c r="M54" s="310">
        <f>L54-I54</f>
        <v>0</v>
      </c>
      <c r="N54" s="319"/>
      <c r="O54" s="198">
        <f t="shared" ref="O54:O55" si="41">$O$1</f>
        <v>2670</v>
      </c>
      <c r="P54" s="235">
        <f t="shared" ref="P54:P73" si="42">N54/O54</f>
        <v>0</v>
      </c>
      <c r="Q54" s="234"/>
      <c r="R54" s="198">
        <f>$R$1</f>
        <v>2670</v>
      </c>
      <c r="S54" s="236">
        <f t="shared" si="35"/>
        <v>0</v>
      </c>
    </row>
    <row r="55" spans="1:19" ht="30" x14ac:dyDescent="0.25">
      <c r="A55" s="747"/>
      <c r="B55" s="744"/>
      <c r="C55" s="755">
        <v>5</v>
      </c>
      <c r="D55" s="750" t="s">
        <v>44</v>
      </c>
      <c r="E55" s="86" t="s">
        <v>62</v>
      </c>
      <c r="F55" s="86" t="s">
        <v>61</v>
      </c>
      <c r="G55" s="338">
        <v>433369.93</v>
      </c>
      <c r="H55" s="339">
        <f>$H$1</f>
        <v>2670</v>
      </c>
      <c r="I55" s="340">
        <f t="shared" si="31"/>
        <v>162.3108352059925</v>
      </c>
      <c r="J55" s="347"/>
      <c r="K55" s="339">
        <f t="shared" si="32"/>
        <v>2670</v>
      </c>
      <c r="L55" s="361">
        <f t="shared" si="40"/>
        <v>0</v>
      </c>
      <c r="M55" s="343">
        <f>L55-I55</f>
        <v>-162.3108352059925</v>
      </c>
      <c r="N55" s="305">
        <v>218665</v>
      </c>
      <c r="O55" s="118">
        <f t="shared" si="41"/>
        <v>2670</v>
      </c>
      <c r="P55" s="119">
        <f t="shared" si="42"/>
        <v>81.897003745318358</v>
      </c>
      <c r="Q55" s="120">
        <v>218665</v>
      </c>
      <c r="R55" s="121">
        <f>$R$1</f>
        <v>2670</v>
      </c>
      <c r="S55" s="122">
        <f t="shared" si="35"/>
        <v>81.897003745318358</v>
      </c>
    </row>
    <row r="56" spans="1:19" ht="45" x14ac:dyDescent="0.25">
      <c r="A56" s="747"/>
      <c r="B56" s="744"/>
      <c r="C56" s="755"/>
      <c r="D56" s="750"/>
      <c r="E56" s="86" t="s">
        <v>96</v>
      </c>
      <c r="F56" s="86" t="s">
        <v>95</v>
      </c>
      <c r="G56" s="338">
        <v>83000</v>
      </c>
      <c r="H56" s="339">
        <v>32</v>
      </c>
      <c r="I56" s="340">
        <f t="shared" si="31"/>
        <v>2593.75</v>
      </c>
      <c r="J56" s="347"/>
      <c r="K56" s="370">
        <v>32</v>
      </c>
      <c r="L56" s="361">
        <f t="shared" si="40"/>
        <v>0</v>
      </c>
      <c r="M56" s="343">
        <f>L56-I56</f>
        <v>-2593.75</v>
      </c>
      <c r="N56" s="306">
        <v>33000</v>
      </c>
      <c r="O56" s="118">
        <v>32</v>
      </c>
      <c r="P56" s="119">
        <f t="shared" si="42"/>
        <v>1031.25</v>
      </c>
      <c r="Q56" s="123">
        <v>33000</v>
      </c>
      <c r="R56" s="121">
        <v>32</v>
      </c>
      <c r="S56" s="122">
        <f t="shared" si="35"/>
        <v>1031.25</v>
      </c>
    </row>
    <row r="57" spans="1:19" ht="30" x14ac:dyDescent="0.25">
      <c r="A57" s="747"/>
      <c r="B57" s="744"/>
      <c r="C57" s="755"/>
      <c r="D57" s="750"/>
      <c r="E57" s="86" t="s">
        <v>93</v>
      </c>
      <c r="F57" s="86" t="s">
        <v>94</v>
      </c>
      <c r="G57" s="338">
        <v>173698</v>
      </c>
      <c r="H57" s="339">
        <v>532</v>
      </c>
      <c r="I57" s="340">
        <f t="shared" si="31"/>
        <v>326.5</v>
      </c>
      <c r="J57" s="347"/>
      <c r="K57" s="339">
        <v>532</v>
      </c>
      <c r="L57" s="361">
        <f t="shared" si="40"/>
        <v>0</v>
      </c>
      <c r="M57" s="343">
        <f>L57-I57</f>
        <v>-326.5</v>
      </c>
      <c r="N57" s="306">
        <v>97865</v>
      </c>
      <c r="O57" s="118">
        <v>532</v>
      </c>
      <c r="P57" s="119">
        <f t="shared" si="42"/>
        <v>183.95676691729324</v>
      </c>
      <c r="Q57" s="123">
        <v>97865</v>
      </c>
      <c r="R57" s="121">
        <v>532</v>
      </c>
      <c r="S57" s="122">
        <f t="shared" si="35"/>
        <v>183.95676691729324</v>
      </c>
    </row>
    <row r="58" spans="1:19" ht="30.75" thickBot="1" x14ac:dyDescent="0.3">
      <c r="A58" s="93">
        <v>11</v>
      </c>
      <c r="B58" s="84" t="s">
        <v>342</v>
      </c>
      <c r="C58" s="83">
        <v>1</v>
      </c>
      <c r="D58" s="84" t="s">
        <v>343</v>
      </c>
      <c r="E58" s="149" t="s">
        <v>62</v>
      </c>
      <c r="F58" s="149" t="s">
        <v>61</v>
      </c>
      <c r="G58" s="372">
        <v>1525</v>
      </c>
      <c r="H58" s="373">
        <f>$H$1</f>
        <v>2670</v>
      </c>
      <c r="I58" s="374">
        <f t="shared" si="31"/>
        <v>0.57116104868913853</v>
      </c>
      <c r="J58" s="375"/>
      <c r="K58" s="373">
        <f t="shared" ref="K58:K59" si="43">$K$1</f>
        <v>2670</v>
      </c>
      <c r="L58" s="376">
        <f t="shared" si="40"/>
        <v>0</v>
      </c>
      <c r="M58" s="377">
        <f>L58-I58</f>
        <v>-0.57116104868913853</v>
      </c>
      <c r="N58" s="182">
        <v>1125</v>
      </c>
      <c r="O58" s="150">
        <f t="shared" ref="O58:O59" si="44">$O$1</f>
        <v>2670</v>
      </c>
      <c r="P58" s="151">
        <f t="shared" si="42"/>
        <v>0.42134831460674155</v>
      </c>
      <c r="Q58" s="152">
        <v>1125</v>
      </c>
      <c r="R58" s="153">
        <f>$R$1</f>
        <v>2670</v>
      </c>
      <c r="S58" s="154">
        <f>Q58/R58</f>
        <v>0.42134831460674155</v>
      </c>
    </row>
    <row r="59" spans="1:19" ht="30" x14ac:dyDescent="0.25">
      <c r="A59" s="765">
        <v>12</v>
      </c>
      <c r="B59" s="766" t="s">
        <v>11</v>
      </c>
      <c r="C59" s="773">
        <v>1</v>
      </c>
      <c r="D59" s="774" t="s">
        <v>45</v>
      </c>
      <c r="E59" s="155" t="s">
        <v>62</v>
      </c>
      <c r="F59" s="155" t="s">
        <v>61</v>
      </c>
      <c r="G59" s="378">
        <v>21300</v>
      </c>
      <c r="H59" s="379">
        <f>$H$1</f>
        <v>2670</v>
      </c>
      <c r="I59" s="380">
        <f t="shared" si="31"/>
        <v>7.9775280898876408</v>
      </c>
      <c r="J59" s="381"/>
      <c r="K59" s="379">
        <f t="shared" si="43"/>
        <v>2670</v>
      </c>
      <c r="L59" s="382">
        <f>J59/K59</f>
        <v>0</v>
      </c>
      <c r="M59" s="383">
        <f t="shared" ref="M59:M72" si="45">L59-I59</f>
        <v>-7.9775280898876408</v>
      </c>
      <c r="N59" s="320">
        <v>21300</v>
      </c>
      <c r="O59" s="156">
        <f t="shared" si="44"/>
        <v>2670</v>
      </c>
      <c r="P59" s="157">
        <f t="shared" si="42"/>
        <v>7.9775280898876408</v>
      </c>
      <c r="Q59" s="158">
        <v>21300</v>
      </c>
      <c r="R59" s="159">
        <f>$R$1</f>
        <v>2670</v>
      </c>
      <c r="S59" s="160">
        <f t="shared" si="35"/>
        <v>7.9775280898876408</v>
      </c>
    </row>
    <row r="60" spans="1:19" ht="30" x14ac:dyDescent="0.25">
      <c r="A60" s="747"/>
      <c r="B60" s="744"/>
      <c r="C60" s="755"/>
      <c r="D60" s="750"/>
      <c r="E60" s="86" t="s">
        <v>81</v>
      </c>
      <c r="F60" s="86" t="s">
        <v>346</v>
      </c>
      <c r="G60" s="384">
        <v>14000</v>
      </c>
      <c r="H60" s="339">
        <v>9</v>
      </c>
      <c r="I60" s="340">
        <f t="shared" si="31"/>
        <v>1555.5555555555557</v>
      </c>
      <c r="J60" s="385"/>
      <c r="K60" s="360"/>
      <c r="L60" s="342" t="e">
        <f t="shared" ref="L60:L73" si="46">J60/K60</f>
        <v>#DIV/0!</v>
      </c>
      <c r="M60" s="343" t="e">
        <f t="shared" si="45"/>
        <v>#DIV/0!</v>
      </c>
      <c r="N60" s="306">
        <v>14000</v>
      </c>
      <c r="O60" s="118">
        <f>H60</f>
        <v>9</v>
      </c>
      <c r="P60" s="119">
        <f t="shared" si="42"/>
        <v>1555.5555555555557</v>
      </c>
      <c r="Q60" s="123">
        <v>14000</v>
      </c>
      <c r="R60" s="121">
        <f>O60</f>
        <v>9</v>
      </c>
      <c r="S60" s="122">
        <f t="shared" si="35"/>
        <v>1555.5555555555557</v>
      </c>
    </row>
    <row r="61" spans="1:19" ht="30" x14ac:dyDescent="0.25">
      <c r="A61" s="747"/>
      <c r="B61" s="744"/>
      <c r="C61" s="755"/>
      <c r="D61" s="750"/>
      <c r="E61" s="191" t="s">
        <v>97</v>
      </c>
      <c r="F61" s="191" t="s">
        <v>98</v>
      </c>
      <c r="G61" s="237"/>
      <c r="H61" s="214"/>
      <c r="I61" s="215" t="e">
        <f t="shared" si="31"/>
        <v>#DIV/0!</v>
      </c>
      <c r="J61" s="238"/>
      <c r="K61" s="240"/>
      <c r="L61" s="239" t="e">
        <f t="shared" si="46"/>
        <v>#DIV/0!</v>
      </c>
      <c r="M61" s="315" t="e">
        <f t="shared" si="45"/>
        <v>#DIV/0!</v>
      </c>
      <c r="N61" s="238"/>
      <c r="O61" s="218"/>
      <c r="P61" s="219" t="e">
        <f t="shared" si="42"/>
        <v>#DIV/0!</v>
      </c>
      <c r="Q61" s="237"/>
      <c r="R61" s="218"/>
      <c r="S61" s="228" t="e">
        <f t="shared" si="35"/>
        <v>#DIV/0!</v>
      </c>
    </row>
    <row r="62" spans="1:19" ht="32.25" customHeight="1" x14ac:dyDescent="0.25">
      <c r="A62" s="747"/>
      <c r="B62" s="744"/>
      <c r="C62" s="767">
        <v>2</v>
      </c>
      <c r="D62" s="772" t="s">
        <v>46</v>
      </c>
      <c r="E62" s="191" t="s">
        <v>62</v>
      </c>
      <c r="F62" s="191" t="s">
        <v>61</v>
      </c>
      <c r="G62" s="237"/>
      <c r="H62" s="214">
        <f>$H$1</f>
        <v>2670</v>
      </c>
      <c r="I62" s="215">
        <f t="shared" si="31"/>
        <v>0</v>
      </c>
      <c r="J62" s="238"/>
      <c r="K62" s="214">
        <f t="shared" ref="K62" si="47">$K$1</f>
        <v>2670</v>
      </c>
      <c r="L62" s="239">
        <f t="shared" si="46"/>
        <v>0</v>
      </c>
      <c r="M62" s="315">
        <f t="shared" si="45"/>
        <v>0</v>
      </c>
      <c r="N62" s="238"/>
      <c r="O62" s="218">
        <f t="shared" ref="O62" si="48">$O$1</f>
        <v>2670</v>
      </c>
      <c r="P62" s="219">
        <f t="shared" si="42"/>
        <v>0</v>
      </c>
      <c r="Q62" s="237"/>
      <c r="R62" s="218">
        <f>$R$1</f>
        <v>2670</v>
      </c>
      <c r="S62" s="228">
        <f t="shared" si="35"/>
        <v>0</v>
      </c>
    </row>
    <row r="63" spans="1:19" ht="48" customHeight="1" x14ac:dyDescent="0.25">
      <c r="A63" s="747"/>
      <c r="B63" s="744"/>
      <c r="C63" s="767"/>
      <c r="D63" s="772"/>
      <c r="E63" s="191" t="s">
        <v>99</v>
      </c>
      <c r="F63" s="191" t="s">
        <v>101</v>
      </c>
      <c r="G63" s="237"/>
      <c r="H63" s="214">
        <v>0</v>
      </c>
      <c r="I63" s="215" t="e">
        <f t="shared" si="31"/>
        <v>#DIV/0!</v>
      </c>
      <c r="J63" s="238"/>
      <c r="K63" s="240"/>
      <c r="L63" s="239" t="e">
        <f t="shared" si="46"/>
        <v>#DIV/0!</v>
      </c>
      <c r="M63" s="315" t="e">
        <f t="shared" si="45"/>
        <v>#DIV/0!</v>
      </c>
      <c r="N63" s="238"/>
      <c r="O63" s="218"/>
      <c r="P63" s="219" t="e">
        <f t="shared" si="42"/>
        <v>#DIV/0!</v>
      </c>
      <c r="Q63" s="237"/>
      <c r="R63" s="218"/>
      <c r="S63" s="228" t="e">
        <f t="shared" si="35"/>
        <v>#DIV/0!</v>
      </c>
    </row>
    <row r="64" spans="1:19" ht="33.75" customHeight="1" x14ac:dyDescent="0.25">
      <c r="A64" s="747"/>
      <c r="B64" s="744"/>
      <c r="C64" s="755">
        <v>3</v>
      </c>
      <c r="D64" s="752" t="s">
        <v>47</v>
      </c>
      <c r="E64" s="86" t="s">
        <v>62</v>
      </c>
      <c r="F64" s="86" t="s">
        <v>61</v>
      </c>
      <c r="G64" s="344">
        <v>2000</v>
      </c>
      <c r="H64" s="339">
        <f>$H$1</f>
        <v>2670</v>
      </c>
      <c r="I64" s="340">
        <f t="shared" si="31"/>
        <v>0.74906367041198507</v>
      </c>
      <c r="J64" s="345"/>
      <c r="K64" s="339">
        <f t="shared" ref="K64" si="49">$K$1</f>
        <v>2670</v>
      </c>
      <c r="L64" s="342">
        <f t="shared" si="46"/>
        <v>0</v>
      </c>
      <c r="M64" s="343">
        <f t="shared" si="45"/>
        <v>-0.74906367041198507</v>
      </c>
      <c r="N64" s="305">
        <v>3000</v>
      </c>
      <c r="O64" s="118">
        <f t="shared" ref="O64" si="50">$O$1</f>
        <v>2670</v>
      </c>
      <c r="P64" s="119">
        <f t="shared" si="42"/>
        <v>1.1235955056179776</v>
      </c>
      <c r="Q64" s="120">
        <v>3000</v>
      </c>
      <c r="R64" s="121">
        <f>$R$1</f>
        <v>2670</v>
      </c>
      <c r="S64" s="122">
        <f t="shared" si="35"/>
        <v>1.1235955056179776</v>
      </c>
    </row>
    <row r="65" spans="1:19" ht="29.25" customHeight="1" x14ac:dyDescent="0.25">
      <c r="A65" s="747"/>
      <c r="B65" s="744"/>
      <c r="C65" s="755"/>
      <c r="D65" s="752"/>
      <c r="E65" s="191" t="s">
        <v>100</v>
      </c>
      <c r="F65" s="191" t="s">
        <v>102</v>
      </c>
      <c r="G65" s="237"/>
      <c r="H65" s="214"/>
      <c r="I65" s="215" t="e">
        <f t="shared" si="31"/>
        <v>#DIV/0!</v>
      </c>
      <c r="J65" s="238"/>
      <c r="K65" s="240"/>
      <c r="L65" s="239" t="e">
        <f t="shared" si="46"/>
        <v>#DIV/0!</v>
      </c>
      <c r="M65" s="315" t="e">
        <f t="shared" si="45"/>
        <v>#DIV/0!</v>
      </c>
      <c r="N65" s="241"/>
      <c r="O65" s="218"/>
      <c r="P65" s="219" t="e">
        <f t="shared" si="42"/>
        <v>#DIV/0!</v>
      </c>
      <c r="Q65" s="237"/>
      <c r="R65" s="218"/>
      <c r="S65" s="228" t="e">
        <f>Q65/R65</f>
        <v>#DIV/0!</v>
      </c>
    </row>
    <row r="66" spans="1:19" ht="27" customHeight="1" x14ac:dyDescent="0.25">
      <c r="A66" s="747"/>
      <c r="B66" s="744"/>
      <c r="C66" s="767">
        <v>4</v>
      </c>
      <c r="D66" s="776" t="s">
        <v>48</v>
      </c>
      <c r="E66" s="191" t="s">
        <v>62</v>
      </c>
      <c r="F66" s="191" t="s">
        <v>61</v>
      </c>
      <c r="G66" s="227"/>
      <c r="H66" s="214">
        <f>$H$1</f>
        <v>2670</v>
      </c>
      <c r="I66" s="215">
        <f t="shared" si="31"/>
        <v>0</v>
      </c>
      <c r="J66" s="241"/>
      <c r="K66" s="214">
        <f t="shared" ref="K66" si="51">$K$1</f>
        <v>2670</v>
      </c>
      <c r="L66" s="239">
        <f t="shared" si="46"/>
        <v>0</v>
      </c>
      <c r="M66" s="315">
        <f t="shared" si="45"/>
        <v>0</v>
      </c>
      <c r="N66" s="241"/>
      <c r="O66" s="218">
        <f t="shared" ref="O66" si="52">$O$1</f>
        <v>2670</v>
      </c>
      <c r="P66" s="219">
        <f t="shared" si="42"/>
        <v>0</v>
      </c>
      <c r="Q66" s="227"/>
      <c r="R66" s="218">
        <f>$R$1</f>
        <v>2670</v>
      </c>
      <c r="S66" s="228">
        <f t="shared" si="35"/>
        <v>0</v>
      </c>
    </row>
    <row r="67" spans="1:19" ht="30" x14ac:dyDescent="0.25">
      <c r="A67" s="747"/>
      <c r="B67" s="744"/>
      <c r="C67" s="767"/>
      <c r="D67" s="776"/>
      <c r="E67" s="191" t="s">
        <v>81</v>
      </c>
      <c r="F67" s="191" t="s">
        <v>103</v>
      </c>
      <c r="G67" s="237"/>
      <c r="H67" s="214"/>
      <c r="I67" s="215" t="e">
        <f t="shared" si="31"/>
        <v>#DIV/0!</v>
      </c>
      <c r="J67" s="238"/>
      <c r="K67" s="240"/>
      <c r="L67" s="239" t="e">
        <f t="shared" si="46"/>
        <v>#DIV/0!</v>
      </c>
      <c r="M67" s="315" t="e">
        <f t="shared" si="45"/>
        <v>#DIV/0!</v>
      </c>
      <c r="N67" s="241"/>
      <c r="O67" s="218"/>
      <c r="P67" s="219" t="e">
        <f t="shared" si="42"/>
        <v>#DIV/0!</v>
      </c>
      <c r="Q67" s="227"/>
      <c r="R67" s="218"/>
      <c r="S67" s="228" t="e">
        <f t="shared" si="35"/>
        <v>#DIV/0!</v>
      </c>
    </row>
    <row r="68" spans="1:19" ht="27" customHeight="1" x14ac:dyDescent="0.25">
      <c r="A68" s="747"/>
      <c r="B68" s="744"/>
      <c r="C68" s="767">
        <v>5</v>
      </c>
      <c r="D68" s="777" t="s">
        <v>341</v>
      </c>
      <c r="E68" s="191" t="s">
        <v>62</v>
      </c>
      <c r="F68" s="191" t="s">
        <v>61</v>
      </c>
      <c r="G68" s="227"/>
      <c r="H68" s="214">
        <f>$H$1</f>
        <v>2670</v>
      </c>
      <c r="I68" s="215">
        <f t="shared" si="31"/>
        <v>0</v>
      </c>
      <c r="J68" s="241"/>
      <c r="K68" s="214">
        <f t="shared" ref="K68" si="53">$K$1</f>
        <v>2670</v>
      </c>
      <c r="L68" s="239">
        <f t="shared" si="46"/>
        <v>0</v>
      </c>
      <c r="M68" s="315">
        <f t="shared" si="45"/>
        <v>0</v>
      </c>
      <c r="N68" s="241"/>
      <c r="O68" s="218">
        <f t="shared" ref="O68" si="54">$O$1</f>
        <v>2670</v>
      </c>
      <c r="P68" s="219">
        <f t="shared" si="42"/>
        <v>0</v>
      </c>
      <c r="Q68" s="227"/>
      <c r="R68" s="218">
        <f>$R$1</f>
        <v>2670</v>
      </c>
      <c r="S68" s="228">
        <f t="shared" si="35"/>
        <v>0</v>
      </c>
    </row>
    <row r="69" spans="1:19" ht="30" x14ac:dyDescent="0.25">
      <c r="A69" s="747"/>
      <c r="B69" s="744"/>
      <c r="C69" s="767"/>
      <c r="D69" s="777"/>
      <c r="E69" s="191" t="s">
        <v>113</v>
      </c>
      <c r="F69" s="191" t="s">
        <v>114</v>
      </c>
      <c r="G69" s="227"/>
      <c r="H69" s="214"/>
      <c r="I69" s="215" t="e">
        <f t="shared" si="31"/>
        <v>#DIV/0!</v>
      </c>
      <c r="J69" s="241"/>
      <c r="K69" s="242"/>
      <c r="L69" s="239" t="e">
        <f t="shared" si="46"/>
        <v>#DIV/0!</v>
      </c>
      <c r="M69" s="315" t="e">
        <f t="shared" si="45"/>
        <v>#DIV/0!</v>
      </c>
      <c r="N69" s="238"/>
      <c r="O69" s="218"/>
      <c r="P69" s="219" t="e">
        <f t="shared" si="42"/>
        <v>#DIV/0!</v>
      </c>
      <c r="Q69" s="227"/>
      <c r="R69" s="218"/>
      <c r="S69" s="228" t="e">
        <f t="shared" si="35"/>
        <v>#DIV/0!</v>
      </c>
    </row>
    <row r="70" spans="1:19" ht="28.5" customHeight="1" x14ac:dyDescent="0.25">
      <c r="A70" s="747"/>
      <c r="B70" s="744"/>
      <c r="C70" s="90">
        <v>7</v>
      </c>
      <c r="D70" s="86" t="s">
        <v>50</v>
      </c>
      <c r="E70" s="86" t="s">
        <v>62</v>
      </c>
      <c r="F70" s="86" t="s">
        <v>61</v>
      </c>
      <c r="G70" s="344">
        <v>146800</v>
      </c>
      <c r="H70" s="339">
        <f>$H$1</f>
        <v>2670</v>
      </c>
      <c r="I70" s="340">
        <f t="shared" si="31"/>
        <v>54.981273408239701</v>
      </c>
      <c r="J70" s="345"/>
      <c r="K70" s="339">
        <f t="shared" ref="K70:K72" si="55">$K$1</f>
        <v>2670</v>
      </c>
      <c r="L70" s="342">
        <f t="shared" si="46"/>
        <v>0</v>
      </c>
      <c r="M70" s="343">
        <f t="shared" si="45"/>
        <v>-54.981273408239701</v>
      </c>
      <c r="N70" s="305">
        <v>147200</v>
      </c>
      <c r="O70" s="118">
        <f t="shared" ref="O70:O72" si="56">$O$1</f>
        <v>2670</v>
      </c>
      <c r="P70" s="119">
        <f t="shared" si="42"/>
        <v>55.131086142322097</v>
      </c>
      <c r="Q70" s="120">
        <v>147200</v>
      </c>
      <c r="R70" s="121">
        <f>$R$1</f>
        <v>2670</v>
      </c>
      <c r="S70" s="122">
        <f t="shared" si="35"/>
        <v>55.131086142322097</v>
      </c>
    </row>
    <row r="71" spans="1:19" ht="28.5" customHeight="1" x14ac:dyDescent="0.25">
      <c r="A71" s="747"/>
      <c r="B71" s="744"/>
      <c r="C71" s="194">
        <v>8</v>
      </c>
      <c r="D71" s="191" t="s">
        <v>51</v>
      </c>
      <c r="E71" s="191" t="s">
        <v>62</v>
      </c>
      <c r="F71" s="191" t="s">
        <v>61</v>
      </c>
      <c r="G71" s="227"/>
      <c r="H71" s="214">
        <f>$H$1</f>
        <v>2670</v>
      </c>
      <c r="I71" s="215">
        <f t="shared" si="31"/>
        <v>0</v>
      </c>
      <c r="J71" s="241"/>
      <c r="K71" s="214">
        <f t="shared" si="55"/>
        <v>2670</v>
      </c>
      <c r="L71" s="239">
        <f t="shared" si="46"/>
        <v>0</v>
      </c>
      <c r="M71" s="315">
        <f t="shared" si="45"/>
        <v>0</v>
      </c>
      <c r="N71" s="241"/>
      <c r="O71" s="218">
        <f t="shared" si="56"/>
        <v>2670</v>
      </c>
      <c r="P71" s="219">
        <f t="shared" si="42"/>
        <v>0</v>
      </c>
      <c r="Q71" s="227"/>
      <c r="R71" s="218">
        <f>$R$1</f>
        <v>2670</v>
      </c>
      <c r="S71" s="228">
        <f t="shared" si="35"/>
        <v>0</v>
      </c>
    </row>
    <row r="72" spans="1:19" ht="34.5" customHeight="1" x14ac:dyDescent="0.25">
      <c r="A72" s="747"/>
      <c r="B72" s="744"/>
      <c r="C72" s="755">
        <v>9</v>
      </c>
      <c r="D72" s="750" t="s">
        <v>52</v>
      </c>
      <c r="E72" s="86" t="s">
        <v>62</v>
      </c>
      <c r="F72" s="86" t="s">
        <v>61</v>
      </c>
      <c r="G72" s="344">
        <v>18550</v>
      </c>
      <c r="H72" s="339">
        <f>$H$1</f>
        <v>2670</v>
      </c>
      <c r="I72" s="340">
        <f t="shared" si="31"/>
        <v>6.9475655430711614</v>
      </c>
      <c r="J72" s="345"/>
      <c r="K72" s="339">
        <f t="shared" si="55"/>
        <v>2670</v>
      </c>
      <c r="L72" s="342">
        <f t="shared" si="46"/>
        <v>0</v>
      </c>
      <c r="M72" s="343">
        <f t="shared" si="45"/>
        <v>-6.9475655430711614</v>
      </c>
      <c r="N72" s="305">
        <v>19550</v>
      </c>
      <c r="O72" s="118">
        <f t="shared" si="56"/>
        <v>2670</v>
      </c>
      <c r="P72" s="119">
        <f t="shared" si="42"/>
        <v>7.3220973782771539</v>
      </c>
      <c r="Q72" s="120">
        <v>19550</v>
      </c>
      <c r="R72" s="121">
        <f>$R$1</f>
        <v>2670</v>
      </c>
      <c r="S72" s="122">
        <f t="shared" si="35"/>
        <v>7.3220973782771539</v>
      </c>
    </row>
    <row r="73" spans="1:19" ht="45.75" thickBot="1" x14ac:dyDescent="0.3">
      <c r="A73" s="748"/>
      <c r="B73" s="745"/>
      <c r="C73" s="757"/>
      <c r="D73" s="771"/>
      <c r="E73" s="94" t="s">
        <v>104</v>
      </c>
      <c r="F73" s="94" t="s">
        <v>105</v>
      </c>
      <c r="G73" s="386">
        <v>25000</v>
      </c>
      <c r="H73" s="387">
        <v>18550</v>
      </c>
      <c r="I73" s="388">
        <f t="shared" si="31"/>
        <v>1.3477088948787062</v>
      </c>
      <c r="J73" s="389"/>
      <c r="K73" s="387"/>
      <c r="L73" s="390" t="e">
        <f t="shared" si="46"/>
        <v>#DIV/0!</v>
      </c>
      <c r="M73" s="391" t="e">
        <f>L73-I73</f>
        <v>#DIV/0!</v>
      </c>
      <c r="N73" s="307">
        <v>25000</v>
      </c>
      <c r="O73" s="125">
        <v>19550</v>
      </c>
      <c r="P73" s="161">
        <f t="shared" si="42"/>
        <v>1.2787723785166241</v>
      </c>
      <c r="Q73" s="126">
        <v>25000</v>
      </c>
      <c r="R73" s="127">
        <v>19550</v>
      </c>
      <c r="S73" s="423">
        <f>Q73/R73</f>
        <v>1.2787723785166241</v>
      </c>
    </row>
    <row r="74" spans="1:19" ht="15.75" thickBot="1" x14ac:dyDescent="0.3">
      <c r="A74" s="129"/>
      <c r="B74" s="129"/>
      <c r="C74" s="71"/>
      <c r="D74" s="129"/>
      <c r="E74" s="143"/>
      <c r="F74" s="130"/>
      <c r="G74" s="162"/>
      <c r="H74" s="163"/>
      <c r="I74" s="164"/>
      <c r="J74" s="164"/>
      <c r="K74" s="164"/>
      <c r="L74" s="163"/>
      <c r="M74" s="164"/>
      <c r="N74" s="162"/>
      <c r="O74" s="165"/>
      <c r="P74" s="166"/>
      <c r="Q74" s="167"/>
      <c r="R74" s="165"/>
      <c r="S74" s="166"/>
    </row>
    <row r="75" spans="1:19" ht="39" customHeight="1" thickBot="1" x14ac:dyDescent="0.3">
      <c r="A75" s="76">
        <v>13</v>
      </c>
      <c r="B75" s="75" t="s">
        <v>328</v>
      </c>
      <c r="C75" s="200">
        <v>7</v>
      </c>
      <c r="D75" s="201" t="s">
        <v>329</v>
      </c>
      <c r="E75" s="201" t="s">
        <v>62</v>
      </c>
      <c r="F75" s="201" t="s">
        <v>61</v>
      </c>
      <c r="G75" s="243">
        <v>0</v>
      </c>
      <c r="H75" s="244">
        <f>$H$1</f>
        <v>2670</v>
      </c>
      <c r="I75" s="245">
        <f>G75/H75</f>
        <v>0</v>
      </c>
      <c r="J75" s="246"/>
      <c r="K75" s="244">
        <f t="shared" ref="K75" si="57">$K$1</f>
        <v>2670</v>
      </c>
      <c r="L75" s="247">
        <f>J75/K75</f>
        <v>0</v>
      </c>
      <c r="M75" s="322">
        <f>L75-I75</f>
        <v>0</v>
      </c>
      <c r="N75" s="321"/>
      <c r="O75" s="248">
        <f t="shared" ref="O75" si="58">$O$1</f>
        <v>2670</v>
      </c>
      <c r="P75" s="249">
        <f>N75/O75</f>
        <v>0</v>
      </c>
      <c r="Q75" s="243"/>
      <c r="R75" s="248">
        <f>$R$1</f>
        <v>2670</v>
      </c>
      <c r="S75" s="250">
        <f>Q75/R75</f>
        <v>0</v>
      </c>
    </row>
    <row r="76" spans="1:19" s="129" customFormat="1" ht="15.75" thickBot="1" x14ac:dyDescent="0.3">
      <c r="C76" s="71"/>
      <c r="E76" s="143"/>
      <c r="F76" s="130"/>
      <c r="G76" s="131"/>
      <c r="H76" s="132"/>
      <c r="I76" s="133"/>
      <c r="J76" s="133"/>
      <c r="K76" s="133"/>
      <c r="L76" s="132"/>
      <c r="M76" s="133"/>
      <c r="N76" s="131"/>
      <c r="P76" s="142"/>
      <c r="Q76" s="141"/>
      <c r="S76" s="142"/>
    </row>
    <row r="77" spans="1:19" ht="32.25" customHeight="1" x14ac:dyDescent="0.25">
      <c r="A77" s="746">
        <v>14</v>
      </c>
      <c r="B77" s="743" t="s">
        <v>12</v>
      </c>
      <c r="C77" s="91">
        <v>2</v>
      </c>
      <c r="D77" s="112" t="s">
        <v>53</v>
      </c>
      <c r="E77" s="89" t="s">
        <v>62</v>
      </c>
      <c r="F77" s="89" t="s">
        <v>61</v>
      </c>
      <c r="G77" s="392">
        <v>1500</v>
      </c>
      <c r="H77" s="333">
        <f>$H$1</f>
        <v>2670</v>
      </c>
      <c r="I77" s="334">
        <f t="shared" si="31"/>
        <v>0.5617977528089888</v>
      </c>
      <c r="J77" s="393"/>
      <c r="K77" s="333">
        <f t="shared" ref="K77:K78" si="59">$K$1</f>
        <v>2670</v>
      </c>
      <c r="L77" s="394">
        <f t="shared" ref="L77:L78" si="60">J77/K77</f>
        <v>0</v>
      </c>
      <c r="M77" s="337">
        <f t="shared" ref="M77:M91" si="61">L77-I77</f>
        <v>-0.5617977528089888</v>
      </c>
      <c r="N77" s="297">
        <v>1500</v>
      </c>
      <c r="O77" s="113">
        <f t="shared" ref="O77:O78" si="62">$O$1</f>
        <v>2670</v>
      </c>
      <c r="P77" s="114">
        <f t="shared" ref="P77:P78" si="63">N77/O77</f>
        <v>0.5617977528089888</v>
      </c>
      <c r="Q77" s="115">
        <v>1500</v>
      </c>
      <c r="R77" s="116">
        <f>$R$1</f>
        <v>2670</v>
      </c>
      <c r="S77" s="117">
        <f t="shared" si="35"/>
        <v>0.5617977528089888</v>
      </c>
    </row>
    <row r="78" spans="1:19" ht="30" x14ac:dyDescent="0.25">
      <c r="A78" s="747"/>
      <c r="B78" s="744"/>
      <c r="C78" s="755">
        <v>4</v>
      </c>
      <c r="D78" s="749" t="s">
        <v>54</v>
      </c>
      <c r="E78" s="86" t="s">
        <v>62</v>
      </c>
      <c r="F78" s="86" t="s">
        <v>61</v>
      </c>
      <c r="G78" s="344">
        <v>3500</v>
      </c>
      <c r="H78" s="339">
        <f>$H$1</f>
        <v>2670</v>
      </c>
      <c r="I78" s="340">
        <f t="shared" si="31"/>
        <v>1.3108614232209739</v>
      </c>
      <c r="J78" s="345"/>
      <c r="K78" s="339">
        <f t="shared" si="59"/>
        <v>2670</v>
      </c>
      <c r="L78" s="348">
        <f t="shared" si="60"/>
        <v>0</v>
      </c>
      <c r="M78" s="343">
        <f t="shared" si="61"/>
        <v>-1.3108614232209739</v>
      </c>
      <c r="N78" s="298">
        <v>3500</v>
      </c>
      <c r="O78" s="118">
        <f t="shared" si="62"/>
        <v>2670</v>
      </c>
      <c r="P78" s="119">
        <f t="shared" si="63"/>
        <v>1.3108614232209739</v>
      </c>
      <c r="Q78" s="123">
        <v>3500</v>
      </c>
      <c r="R78" s="121">
        <f>$R$1</f>
        <v>2670</v>
      </c>
      <c r="S78" s="122">
        <f t="shared" si="35"/>
        <v>1.3108614232209739</v>
      </c>
    </row>
    <row r="79" spans="1:19" ht="30.75" thickBot="1" x14ac:dyDescent="0.3">
      <c r="A79" s="748"/>
      <c r="B79" s="745"/>
      <c r="C79" s="757"/>
      <c r="D79" s="775"/>
      <c r="E79" s="193" t="s">
        <v>106</v>
      </c>
      <c r="F79" s="193" t="s">
        <v>107</v>
      </c>
      <c r="G79" s="251"/>
      <c r="H79" s="252"/>
      <c r="I79" s="253"/>
      <c r="J79" s="254"/>
      <c r="K79" s="252"/>
      <c r="L79" s="252"/>
      <c r="M79" s="316"/>
      <c r="N79" s="323"/>
      <c r="O79" s="211"/>
      <c r="P79" s="225">
        <v>344</v>
      </c>
      <c r="Q79" s="210"/>
      <c r="R79" s="211"/>
      <c r="S79" s="212"/>
    </row>
    <row r="80" spans="1:19" s="129" customFormat="1" ht="15.75" thickBot="1" x14ac:dyDescent="0.3">
      <c r="C80" s="71"/>
      <c r="E80" s="143"/>
      <c r="F80" s="130"/>
      <c r="G80" s="131"/>
      <c r="H80" s="132"/>
      <c r="I80" s="133"/>
      <c r="J80" s="133"/>
      <c r="K80" s="133"/>
      <c r="L80" s="132"/>
      <c r="M80" s="133"/>
      <c r="N80" s="131"/>
      <c r="P80" s="142"/>
      <c r="Q80" s="141"/>
      <c r="S80" s="142"/>
    </row>
    <row r="81" spans="1:19" ht="33.75" customHeight="1" x14ac:dyDescent="0.25">
      <c r="A81" s="746">
        <v>15</v>
      </c>
      <c r="B81" s="743" t="s">
        <v>13</v>
      </c>
      <c r="C81" s="429">
        <v>1</v>
      </c>
      <c r="D81" s="430" t="s">
        <v>55</v>
      </c>
      <c r="E81" s="430" t="s">
        <v>62</v>
      </c>
      <c r="F81" s="430" t="s">
        <v>61</v>
      </c>
      <c r="G81" s="227">
        <v>0</v>
      </c>
      <c r="H81" s="214">
        <f>$H$1</f>
        <v>2670</v>
      </c>
      <c r="I81" s="215">
        <f t="shared" si="31"/>
        <v>0</v>
      </c>
      <c r="J81" s="241"/>
      <c r="K81" s="214">
        <f t="shared" ref="K81:K82" si="64">$K$1</f>
        <v>2670</v>
      </c>
      <c r="L81" s="242">
        <f t="shared" ref="L81" si="65">J81/K81</f>
        <v>0</v>
      </c>
      <c r="M81" s="315">
        <f t="shared" si="61"/>
        <v>0</v>
      </c>
      <c r="N81" s="216">
        <v>0</v>
      </c>
      <c r="O81" s="431">
        <f t="shared" ref="O81:O91" si="66">$O$1</f>
        <v>2670</v>
      </c>
      <c r="P81" s="219">
        <f t="shared" ref="P81" si="67">N81/O81</f>
        <v>0</v>
      </c>
      <c r="Q81" s="227">
        <v>0</v>
      </c>
      <c r="R81" s="431">
        <f>$R$1</f>
        <v>2670</v>
      </c>
      <c r="S81" s="228">
        <f t="shared" si="35"/>
        <v>0</v>
      </c>
    </row>
    <row r="82" spans="1:19" ht="37.5" customHeight="1" thickBot="1" x14ac:dyDescent="0.3">
      <c r="A82" s="748"/>
      <c r="B82" s="745"/>
      <c r="C82" s="436">
        <v>3</v>
      </c>
      <c r="D82" s="437" t="s">
        <v>330</v>
      </c>
      <c r="E82" s="437" t="s">
        <v>62</v>
      </c>
      <c r="F82" s="437" t="s">
        <v>61</v>
      </c>
      <c r="G82" s="438"/>
      <c r="H82" s="439">
        <f>$H$1</f>
        <v>2670</v>
      </c>
      <c r="I82" s="440">
        <f>G82/H82</f>
        <v>0</v>
      </c>
      <c r="J82" s="441"/>
      <c r="K82" s="439">
        <f t="shared" si="64"/>
        <v>2670</v>
      </c>
      <c r="L82" s="442">
        <f>J82/K82</f>
        <v>0</v>
      </c>
      <c r="M82" s="443">
        <f t="shared" si="61"/>
        <v>0</v>
      </c>
      <c r="N82" s="444"/>
      <c r="O82" s="445">
        <f t="shared" si="66"/>
        <v>2670</v>
      </c>
      <c r="P82" s="446">
        <f>N82/O82</f>
        <v>0</v>
      </c>
      <c r="Q82" s="438"/>
      <c r="R82" s="445">
        <f>$R$1</f>
        <v>2670</v>
      </c>
      <c r="S82" s="447">
        <f>Q82/R82</f>
        <v>0</v>
      </c>
    </row>
    <row r="83" spans="1:19" s="129" customFormat="1" ht="15.75" thickBot="1" x14ac:dyDescent="0.3">
      <c r="C83" s="71"/>
      <c r="D83" s="173"/>
      <c r="E83" s="130"/>
      <c r="F83" s="130"/>
      <c r="G83" s="131"/>
      <c r="H83" s="132"/>
      <c r="I83" s="133"/>
      <c r="J83" s="131"/>
      <c r="K83" s="132"/>
      <c r="L83" s="133"/>
      <c r="M83" s="133"/>
      <c r="N83" s="131"/>
      <c r="P83" s="142"/>
      <c r="Q83" s="141"/>
      <c r="S83" s="142"/>
    </row>
    <row r="84" spans="1:19" ht="63.75" customHeight="1" thickBot="1" x14ac:dyDescent="0.3">
      <c r="A84" s="74">
        <v>16</v>
      </c>
      <c r="B84" s="75" t="s">
        <v>14</v>
      </c>
      <c r="C84" s="200">
        <v>1</v>
      </c>
      <c r="D84" s="201" t="s">
        <v>56</v>
      </c>
      <c r="E84" s="201" t="s">
        <v>62</v>
      </c>
      <c r="F84" s="201" t="s">
        <v>61</v>
      </c>
      <c r="G84" s="255"/>
      <c r="H84" s="244">
        <f>$H$1</f>
        <v>2670</v>
      </c>
      <c r="I84" s="256">
        <f t="shared" si="31"/>
        <v>0</v>
      </c>
      <c r="J84" s="257"/>
      <c r="K84" s="244">
        <f t="shared" ref="K84" si="68">$K$1</f>
        <v>2670</v>
      </c>
      <c r="L84" s="247">
        <f t="shared" ref="L84" si="69">J84/K84</f>
        <v>0</v>
      </c>
      <c r="M84" s="322">
        <f t="shared" si="61"/>
        <v>0</v>
      </c>
      <c r="N84" s="321"/>
      <c r="O84" s="248">
        <f t="shared" si="66"/>
        <v>2670</v>
      </c>
      <c r="P84" s="249">
        <f t="shared" ref="P84" si="70">N84/O84</f>
        <v>0</v>
      </c>
      <c r="Q84" s="255"/>
      <c r="R84" s="248">
        <f>$R$1</f>
        <v>2670</v>
      </c>
      <c r="S84" s="250">
        <f t="shared" si="35"/>
        <v>0</v>
      </c>
    </row>
    <row r="85" spans="1:19" s="129" customFormat="1" ht="15.75" thickBot="1" x14ac:dyDescent="0.3">
      <c r="C85" s="71"/>
      <c r="E85" s="130"/>
      <c r="F85" s="130"/>
      <c r="G85" s="141"/>
      <c r="H85" s="132"/>
      <c r="I85" s="133"/>
      <c r="J85" s="174"/>
      <c r="K85" s="133"/>
      <c r="L85" s="174"/>
      <c r="M85" s="133"/>
      <c r="N85" s="141"/>
      <c r="P85" s="142"/>
      <c r="Q85" s="141"/>
      <c r="S85" s="140"/>
    </row>
    <row r="86" spans="1:19" ht="30.75" thickBot="1" x14ac:dyDescent="0.3">
      <c r="A86" s="76">
        <v>19</v>
      </c>
      <c r="B86" s="75" t="s">
        <v>15</v>
      </c>
      <c r="C86" s="200">
        <v>1</v>
      </c>
      <c r="D86" s="201" t="s">
        <v>57</v>
      </c>
      <c r="E86" s="201" t="s">
        <v>62</v>
      </c>
      <c r="F86" s="201" t="s">
        <v>61</v>
      </c>
      <c r="G86" s="255"/>
      <c r="H86" s="244">
        <f>$H$1</f>
        <v>2670</v>
      </c>
      <c r="I86" s="258">
        <f>G86/H86</f>
        <v>0</v>
      </c>
      <c r="J86" s="259"/>
      <c r="K86" s="244">
        <f t="shared" ref="K86" si="71">$K$1</f>
        <v>2670</v>
      </c>
      <c r="L86" s="247">
        <f>J86/K86</f>
        <v>0</v>
      </c>
      <c r="M86" s="324">
        <f t="shared" si="61"/>
        <v>0</v>
      </c>
      <c r="N86" s="325"/>
      <c r="O86" s="248">
        <f t="shared" si="66"/>
        <v>2670</v>
      </c>
      <c r="P86" s="249">
        <f>N86/O86</f>
        <v>0</v>
      </c>
      <c r="Q86" s="255"/>
      <c r="R86" s="248">
        <f>$R$1</f>
        <v>2670</v>
      </c>
      <c r="S86" s="250">
        <f t="shared" si="35"/>
        <v>0</v>
      </c>
    </row>
    <row r="87" spans="1:19" ht="15.75" thickBot="1" x14ac:dyDescent="0.3">
      <c r="E87" s="175"/>
      <c r="F87" s="175"/>
      <c r="G87" s="176"/>
      <c r="H87" s="177"/>
      <c r="I87" s="178"/>
      <c r="J87" s="176"/>
      <c r="K87" s="178"/>
      <c r="L87" s="176"/>
      <c r="M87" s="177"/>
      <c r="N87" s="179"/>
      <c r="Q87" s="179"/>
    </row>
    <row r="88" spans="1:19" ht="41.25" customHeight="1" thickBot="1" x14ac:dyDescent="0.3">
      <c r="A88" s="74">
        <v>20</v>
      </c>
      <c r="B88" s="75" t="s">
        <v>331</v>
      </c>
      <c r="C88" s="72" t="s">
        <v>338</v>
      </c>
      <c r="D88" s="168" t="s">
        <v>339</v>
      </c>
      <c r="E88" s="168" t="s">
        <v>62</v>
      </c>
      <c r="F88" s="168" t="s">
        <v>61</v>
      </c>
      <c r="G88" s="395">
        <v>96903</v>
      </c>
      <c r="H88" s="396">
        <f>$H$1</f>
        <v>2670</v>
      </c>
      <c r="I88" s="397">
        <f>G88/H88</f>
        <v>36.29325842696629</v>
      </c>
      <c r="J88" s="398"/>
      <c r="K88" s="396">
        <f t="shared" ref="K88" si="72">$K$1</f>
        <v>2670</v>
      </c>
      <c r="L88" s="399">
        <f>J88/K88</f>
        <v>0</v>
      </c>
      <c r="M88" s="400">
        <f t="shared" si="61"/>
        <v>-36.29325842696629</v>
      </c>
      <c r="N88" s="326">
        <v>99731</v>
      </c>
      <c r="O88" s="169">
        <f t="shared" si="66"/>
        <v>2670</v>
      </c>
      <c r="P88" s="170">
        <f>N88/O88</f>
        <v>37.35243445692884</v>
      </c>
      <c r="Q88" s="180">
        <v>107345</v>
      </c>
      <c r="R88" s="171">
        <f>$R$1</f>
        <v>2670</v>
      </c>
      <c r="S88" s="172">
        <f>Q88/R88</f>
        <v>40.204119850187269</v>
      </c>
    </row>
    <row r="89" spans="1:19" ht="15.75" thickBot="1" x14ac:dyDescent="0.3">
      <c r="E89" s="175"/>
      <c r="F89" s="175"/>
      <c r="G89" s="176"/>
      <c r="H89" s="177"/>
      <c r="I89" s="178"/>
      <c r="J89" s="176"/>
      <c r="K89" s="178"/>
      <c r="L89" s="176"/>
      <c r="M89" s="177"/>
      <c r="N89" s="179"/>
      <c r="Q89" s="179"/>
    </row>
    <row r="90" spans="1:19" ht="45" x14ac:dyDescent="0.25">
      <c r="A90" s="758">
        <v>50</v>
      </c>
      <c r="B90" s="760" t="s">
        <v>332</v>
      </c>
      <c r="C90" s="91">
        <v>1</v>
      </c>
      <c r="D90" s="89" t="s">
        <v>333</v>
      </c>
      <c r="E90" s="89" t="s">
        <v>62</v>
      </c>
      <c r="F90" s="89" t="s">
        <v>61</v>
      </c>
      <c r="G90" s="401">
        <v>14865</v>
      </c>
      <c r="H90" s="333">
        <f>$H$1</f>
        <v>2670</v>
      </c>
      <c r="I90" s="402">
        <f>G90/H90</f>
        <v>5.5674157303370784</v>
      </c>
      <c r="J90" s="403"/>
      <c r="K90" s="333">
        <f t="shared" ref="K90:K91" si="73">$K$1</f>
        <v>2670</v>
      </c>
      <c r="L90" s="336">
        <f>J90/K90</f>
        <v>0</v>
      </c>
      <c r="M90" s="337">
        <f t="shared" si="61"/>
        <v>-5.5674157303370784</v>
      </c>
      <c r="N90" s="317">
        <v>13719</v>
      </c>
      <c r="O90" s="113">
        <f t="shared" si="66"/>
        <v>2670</v>
      </c>
      <c r="P90" s="114">
        <f>N90/O90</f>
        <v>5.1382022471910114</v>
      </c>
      <c r="Q90" s="181">
        <v>12540</v>
      </c>
      <c r="R90" s="116">
        <f>$R$1</f>
        <v>2670</v>
      </c>
      <c r="S90" s="117">
        <f>Q90/R90</f>
        <v>4.6966292134831464</v>
      </c>
    </row>
    <row r="91" spans="1:19" ht="45.75" thickBot="1" x14ac:dyDescent="0.3">
      <c r="A91" s="759"/>
      <c r="B91" s="761"/>
      <c r="C91" s="83">
        <v>2</v>
      </c>
      <c r="D91" s="149" t="s">
        <v>334</v>
      </c>
      <c r="E91" s="149" t="s">
        <v>62</v>
      </c>
      <c r="F91" s="149" t="s">
        <v>61</v>
      </c>
      <c r="G91" s="404">
        <v>20096</v>
      </c>
      <c r="H91" s="373">
        <f>$H$1</f>
        <v>2670</v>
      </c>
      <c r="I91" s="405">
        <f>G91/H91</f>
        <v>7.5265917602996257</v>
      </c>
      <c r="J91" s="406"/>
      <c r="K91" s="353">
        <f t="shared" si="73"/>
        <v>2670</v>
      </c>
      <c r="L91" s="407">
        <f>J91/K91</f>
        <v>0</v>
      </c>
      <c r="M91" s="377">
        <f t="shared" si="61"/>
        <v>-7.5265917602996257</v>
      </c>
      <c r="N91" s="182">
        <v>20232</v>
      </c>
      <c r="O91" s="124">
        <f t="shared" si="66"/>
        <v>2670</v>
      </c>
      <c r="P91" s="183">
        <f>N91/O91</f>
        <v>7.5775280898876405</v>
      </c>
      <c r="Q91" s="184">
        <v>21411</v>
      </c>
      <c r="R91" s="153">
        <f>$R$1</f>
        <v>2670</v>
      </c>
      <c r="S91" s="154">
        <f>Q91/R91</f>
        <v>8.0191011235955063</v>
      </c>
    </row>
    <row r="92" spans="1:19" x14ac:dyDescent="0.25">
      <c r="G92" s="177"/>
      <c r="H92" s="177"/>
      <c r="I92" s="177"/>
      <c r="J92" s="177"/>
      <c r="K92" s="177"/>
      <c r="L92" s="177"/>
      <c r="M92" s="177"/>
    </row>
    <row r="93" spans="1:19" ht="14.45" x14ac:dyDescent="0.3">
      <c r="G93" s="185"/>
      <c r="H93" s="177"/>
      <c r="I93" s="177"/>
      <c r="J93" s="177"/>
      <c r="K93" s="177"/>
      <c r="L93" s="177"/>
      <c r="M93" s="177"/>
      <c r="N93" s="185"/>
      <c r="Q93" s="185"/>
    </row>
    <row r="94" spans="1:19" ht="14.45" x14ac:dyDescent="0.3">
      <c r="F94" s="186"/>
      <c r="G94" s="185"/>
      <c r="H94" s="185"/>
      <c r="I94" s="185"/>
      <c r="J94" s="185"/>
      <c r="K94" s="185"/>
      <c r="L94" s="185"/>
      <c r="M94" s="185"/>
      <c r="N94" s="185"/>
      <c r="O94" s="187"/>
      <c r="P94" s="187"/>
      <c r="Q94" s="185"/>
      <c r="R94" s="187"/>
      <c r="S94" s="187"/>
    </row>
    <row r="95" spans="1:19" ht="14.45" x14ac:dyDescent="0.3">
      <c r="N95" s="189"/>
      <c r="O95" s="189"/>
      <c r="P95" s="189"/>
      <c r="Q95" s="189"/>
    </row>
    <row r="96" spans="1:19" ht="14.45" x14ac:dyDescent="0.3">
      <c r="G96" s="190"/>
    </row>
  </sheetData>
  <customSheetViews>
    <customSheetView guid="{FD66CCA4-E734-40F6-A42D-704ADC03C8FF}" scale="110" showPageBreaks="1" fitToPage="1" view="pageBreakPreview" showRuler="0" topLeftCell="A100">
      <selection activeCell="D108" sqref="D108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6" fitToHeight="0" orientation="landscape" r:id="rId1"/>
      <headerFooter alignWithMargins="0"/>
    </customSheetView>
    <customSheetView guid="{0CDFE071-D2BF-4AC9-96FE-3C7CC2EB89D1}" scale="110" showPageBreaks="1" fitToPage="1" view="pageBreakPreview">
      <selection activeCell="H1" sqref="H1"/>
      <rowBreaks count="4" manualBreakCount="4">
        <brk id="25" max="16" man="1"/>
        <brk id="52" max="16" man="1"/>
        <brk id="69" max="16383" man="1"/>
        <brk id="95" max="16" man="1"/>
      </rowBreaks>
      <pageMargins left="0.7" right="0.7" top="0.75" bottom="0.75" header="0.3" footer="0.3"/>
      <pageSetup paperSize="8" scale="55" fitToHeight="0" orientation="landscape" r:id="rId2"/>
    </customSheetView>
    <customSheetView guid="{5274FD7E-76C2-47C3-8C9C-C2C181076605}" scale="110" showPageBreaks="1" fitToPage="1" view="pageBreakPreview" showRuler="0">
      <selection activeCell="J2" sqref="J2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5" fitToHeight="0" orientation="landscape" r:id="rId3"/>
      <headerFooter alignWithMargins="0"/>
    </customSheetView>
  </customSheetViews>
  <mergeCells count="69">
    <mergeCell ref="D78:D79"/>
    <mergeCell ref="C66:C67"/>
    <mergeCell ref="D66:D67"/>
    <mergeCell ref="C68:C69"/>
    <mergeCell ref="D68:D69"/>
    <mergeCell ref="C72:C73"/>
    <mergeCell ref="D72:D73"/>
    <mergeCell ref="C78:C79"/>
    <mergeCell ref="D62:D63"/>
    <mergeCell ref="C64:C65"/>
    <mergeCell ref="D64:D65"/>
    <mergeCell ref="C46:C47"/>
    <mergeCell ref="D46:D47"/>
    <mergeCell ref="C59:C61"/>
    <mergeCell ref="D59:D61"/>
    <mergeCell ref="C48:C49"/>
    <mergeCell ref="D48:D49"/>
    <mergeCell ref="D55:D57"/>
    <mergeCell ref="C55:C57"/>
    <mergeCell ref="C62:C63"/>
    <mergeCell ref="C39:C41"/>
    <mergeCell ref="D39:D41"/>
    <mergeCell ref="C42:C43"/>
    <mergeCell ref="D42:D43"/>
    <mergeCell ref="D21:D22"/>
    <mergeCell ref="C29:C31"/>
    <mergeCell ref="D29:D31"/>
    <mergeCell ref="C6:C7"/>
    <mergeCell ref="D6:D7"/>
    <mergeCell ref="C8:C9"/>
    <mergeCell ref="D8:D9"/>
    <mergeCell ref="A90:A91"/>
    <mergeCell ref="B90:B91"/>
    <mergeCell ref="A36:A37"/>
    <mergeCell ref="B36:B37"/>
    <mergeCell ref="A39:A43"/>
    <mergeCell ref="B39:B43"/>
    <mergeCell ref="A59:A73"/>
    <mergeCell ref="B59:B73"/>
    <mergeCell ref="A77:A79"/>
    <mergeCell ref="B77:B79"/>
    <mergeCell ref="B81:B82"/>
    <mergeCell ref="A81:A82"/>
    <mergeCell ref="C11:C12"/>
    <mergeCell ref="C13:C14"/>
    <mergeCell ref="C24:C25"/>
    <mergeCell ref="C26:C27"/>
    <mergeCell ref="C15:C16"/>
    <mergeCell ref="C18:C20"/>
    <mergeCell ref="C21:C22"/>
    <mergeCell ref="D11:D12"/>
    <mergeCell ref="D13:D14"/>
    <mergeCell ref="D24:D25"/>
    <mergeCell ref="D26:D27"/>
    <mergeCell ref="D15:D16"/>
    <mergeCell ref="D18:D20"/>
    <mergeCell ref="A45:A52"/>
    <mergeCell ref="B45:B52"/>
    <mergeCell ref="A54:A57"/>
    <mergeCell ref="B54:B57"/>
    <mergeCell ref="A24:A31"/>
    <mergeCell ref="B24:B31"/>
    <mergeCell ref="A33:A34"/>
    <mergeCell ref="B33:B34"/>
    <mergeCell ref="A2:B2"/>
    <mergeCell ref="B3:B16"/>
    <mergeCell ref="A3:A16"/>
    <mergeCell ref="A18:A22"/>
    <mergeCell ref="B18:B22"/>
  </mergeCells>
  <phoneticPr fontId="26" type="noConversion"/>
  <pageMargins left="0.7" right="0.7" top="0.75" bottom="0.32552083333333331" header="0.3" footer="0.3"/>
  <pageSetup paperSize="8" scale="60" fitToHeight="0" orientation="landscape" r:id="rId4"/>
  <rowBreaks count="2" manualBreakCount="2">
    <brk id="35" max="16383" man="1"/>
    <brk id="63" max="16383" man="1"/>
  </rowBreaks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65406"/>
  <sheetViews>
    <sheetView topLeftCell="A27" zoomScaleNormal="100" zoomScaleSheetLayoutView="100" workbookViewId="0">
      <selection activeCell="I35" sqref="I35:J35"/>
    </sheetView>
  </sheetViews>
  <sheetFormatPr defaultColWidth="9.140625" defaultRowHeight="12.75" x14ac:dyDescent="0.25"/>
  <cols>
    <col min="1" max="1" width="9.42578125" style="51" customWidth="1"/>
    <col min="2" max="2" width="11.28515625" style="51" customWidth="1"/>
    <col min="3" max="3" width="6.28515625" style="51" customWidth="1"/>
    <col min="4" max="9" width="6.5703125" style="51" customWidth="1"/>
    <col min="10" max="10" width="6.85546875" style="51" customWidth="1"/>
    <col min="11" max="11" width="6.5703125" style="51" customWidth="1"/>
    <col min="12" max="12" width="7" style="51" customWidth="1"/>
    <col min="13" max="13" width="6.5703125" style="51" customWidth="1"/>
    <col min="14" max="14" width="5.5703125" style="51" customWidth="1"/>
    <col min="15" max="240" width="9.140625" style="51"/>
    <col min="241" max="241" width="14.140625" style="51" bestFit="1" customWidth="1"/>
    <col min="242" max="16384" width="9.140625" style="51"/>
  </cols>
  <sheetData>
    <row r="1" spans="1:19" s="55" customFormat="1" ht="18" customHeight="1" x14ac:dyDescent="0.25">
      <c r="A1" s="778" t="s">
        <v>344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1:19" s="281" customFormat="1" ht="26.25" customHeight="1" x14ac:dyDescent="0.3">
      <c r="A2" s="911" t="s">
        <v>412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280"/>
      <c r="P2" s="280"/>
      <c r="Q2" s="280"/>
      <c r="R2" s="280"/>
      <c r="S2" s="280"/>
    </row>
    <row r="3" spans="1:19" s="53" customFormat="1" ht="37.5" customHeight="1" x14ac:dyDescent="0.25">
      <c r="A3" s="779" t="s">
        <v>356</v>
      </c>
      <c r="B3" s="780"/>
      <c r="C3" s="780"/>
      <c r="D3" s="781"/>
      <c r="E3" s="782" t="s">
        <v>413</v>
      </c>
      <c r="F3" s="783"/>
      <c r="G3" s="783"/>
      <c r="H3" s="784"/>
      <c r="I3" s="785" t="s">
        <v>350</v>
      </c>
      <c r="J3" s="786"/>
      <c r="K3" s="786"/>
      <c r="L3" s="786"/>
      <c r="M3" s="786"/>
      <c r="N3" s="787"/>
    </row>
    <row r="4" spans="1:19" s="53" customFormat="1" ht="12.75" customHeight="1" x14ac:dyDescent="0.25">
      <c r="A4" s="788" t="s">
        <v>357</v>
      </c>
      <c r="B4" s="789"/>
      <c r="C4" s="789"/>
      <c r="D4" s="790"/>
      <c r="E4" s="794"/>
      <c r="F4" s="795"/>
      <c r="G4" s="795"/>
      <c r="H4" s="795"/>
      <c r="I4" s="796" t="s">
        <v>358</v>
      </c>
      <c r="J4" s="797"/>
      <c r="K4" s="797"/>
      <c r="L4" s="798"/>
      <c r="M4" s="798"/>
      <c r="N4" s="799"/>
    </row>
    <row r="5" spans="1:19" s="53" customFormat="1" ht="21.75" customHeight="1" x14ac:dyDescent="0.25">
      <c r="A5" s="791"/>
      <c r="B5" s="792"/>
      <c r="C5" s="792"/>
      <c r="D5" s="793"/>
      <c r="E5" s="795"/>
      <c r="F5" s="795"/>
      <c r="G5" s="795"/>
      <c r="H5" s="795"/>
      <c r="I5" s="800"/>
      <c r="J5" s="801"/>
      <c r="K5" s="801"/>
      <c r="L5" s="801"/>
      <c r="M5" s="801"/>
      <c r="N5" s="802"/>
    </row>
    <row r="6" spans="1:19" s="53" customFormat="1" ht="21.75" customHeight="1" x14ac:dyDescent="0.25">
      <c r="A6" s="817" t="s">
        <v>282</v>
      </c>
      <c r="B6" s="818"/>
      <c r="C6" s="818"/>
      <c r="D6" s="819"/>
      <c r="E6" s="823" t="s">
        <v>414</v>
      </c>
      <c r="F6" s="823"/>
      <c r="G6" s="823"/>
      <c r="H6" s="824"/>
      <c r="I6" s="827" t="s">
        <v>283</v>
      </c>
      <c r="J6" s="827"/>
      <c r="K6" s="827"/>
      <c r="L6" s="827"/>
      <c r="M6" s="827"/>
      <c r="N6" s="827"/>
    </row>
    <row r="7" spans="1:19" s="53" customFormat="1" ht="27" customHeight="1" x14ac:dyDescent="0.25">
      <c r="A7" s="820"/>
      <c r="B7" s="821"/>
      <c r="C7" s="821"/>
      <c r="D7" s="822"/>
      <c r="E7" s="825"/>
      <c r="F7" s="825"/>
      <c r="G7" s="825"/>
      <c r="H7" s="826"/>
      <c r="I7" s="828">
        <v>2019</v>
      </c>
      <c r="J7" s="829"/>
      <c r="K7" s="830">
        <v>2020</v>
      </c>
      <c r="L7" s="830"/>
      <c r="M7" s="830">
        <v>2021</v>
      </c>
      <c r="N7" s="830"/>
    </row>
    <row r="8" spans="1:19" s="53" customFormat="1" ht="36.75" customHeight="1" x14ac:dyDescent="0.25">
      <c r="A8" s="803" t="s">
        <v>284</v>
      </c>
      <c r="B8" s="804"/>
      <c r="C8" s="804"/>
      <c r="D8" s="805"/>
      <c r="E8" s="806" t="s">
        <v>411</v>
      </c>
      <c r="F8" s="807"/>
      <c r="G8" s="807"/>
      <c r="H8" s="808"/>
      <c r="I8" s="809" t="s">
        <v>285</v>
      </c>
      <c r="J8" s="810"/>
      <c r="K8" s="811" t="s">
        <v>285</v>
      </c>
      <c r="L8" s="811"/>
      <c r="M8" s="811" t="s">
        <v>285</v>
      </c>
      <c r="N8" s="811"/>
    </row>
    <row r="9" spans="1:19" ht="45.75" customHeight="1" x14ac:dyDescent="0.25">
      <c r="A9" s="812" t="s">
        <v>286</v>
      </c>
      <c r="B9" s="813"/>
      <c r="C9" s="814" t="s">
        <v>412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6"/>
    </row>
    <row r="10" spans="1:19" ht="38.25" hidden="1" customHeight="1" x14ac:dyDescent="0.3">
      <c r="A10" s="812"/>
      <c r="B10" s="813"/>
      <c r="C10" s="81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5"/>
    </row>
    <row r="11" spans="1:19" ht="27.75" customHeight="1" x14ac:dyDescent="0.25">
      <c r="A11" s="836" t="s">
        <v>287</v>
      </c>
      <c r="B11" s="837"/>
      <c r="C11" s="912" t="s">
        <v>416</v>
      </c>
      <c r="D11" s="913"/>
      <c r="E11" s="913"/>
      <c r="F11" s="913"/>
      <c r="G11" s="913"/>
      <c r="H11" s="913"/>
      <c r="I11" s="913"/>
      <c r="J11" s="913"/>
      <c r="K11" s="913"/>
      <c r="L11" s="913"/>
      <c r="M11" s="913"/>
      <c r="N11" s="914"/>
    </row>
    <row r="12" spans="1:19" ht="27.75" customHeight="1" x14ac:dyDescent="0.25">
      <c r="A12" s="838"/>
      <c r="B12" s="839"/>
      <c r="C12" s="915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7"/>
    </row>
    <row r="13" spans="1:19" ht="27.75" customHeight="1" x14ac:dyDescent="0.25">
      <c r="A13" s="838"/>
      <c r="B13" s="839"/>
      <c r="C13" s="915"/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7"/>
    </row>
    <row r="14" spans="1:19" ht="27.75" customHeight="1" x14ac:dyDescent="0.25">
      <c r="A14" s="838"/>
      <c r="B14" s="839"/>
      <c r="C14" s="915"/>
      <c r="D14" s="916"/>
      <c r="E14" s="916"/>
      <c r="F14" s="916"/>
      <c r="G14" s="916"/>
      <c r="H14" s="916"/>
      <c r="I14" s="916"/>
      <c r="J14" s="916"/>
      <c r="K14" s="916"/>
      <c r="L14" s="916"/>
      <c r="M14" s="916"/>
      <c r="N14" s="917"/>
    </row>
    <row r="15" spans="1:19" ht="18.75" hidden="1" customHeight="1" x14ac:dyDescent="0.25">
      <c r="A15" s="838"/>
      <c r="B15" s="839"/>
      <c r="C15" s="915"/>
      <c r="D15" s="916"/>
      <c r="E15" s="916"/>
      <c r="F15" s="916"/>
      <c r="G15" s="916"/>
      <c r="H15" s="916"/>
      <c r="I15" s="916"/>
      <c r="J15" s="916"/>
      <c r="K15" s="916"/>
      <c r="L15" s="916"/>
      <c r="M15" s="916"/>
      <c r="N15" s="917"/>
    </row>
    <row r="16" spans="1:19" ht="16.5" hidden="1" customHeight="1" x14ac:dyDescent="0.25">
      <c r="A16" s="838"/>
      <c r="B16" s="839"/>
      <c r="C16" s="915"/>
      <c r="D16" s="916"/>
      <c r="E16" s="916"/>
      <c r="F16" s="916"/>
      <c r="G16" s="916"/>
      <c r="H16" s="916"/>
      <c r="I16" s="916"/>
      <c r="J16" s="916"/>
      <c r="K16" s="916"/>
      <c r="L16" s="916"/>
      <c r="M16" s="916"/>
      <c r="N16" s="917"/>
    </row>
    <row r="17" spans="1:162" ht="23.25" hidden="1" customHeight="1" x14ac:dyDescent="0.25">
      <c r="A17" s="838"/>
      <c r="B17" s="839"/>
      <c r="C17" s="915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7"/>
    </row>
    <row r="18" spans="1:162" ht="20.25" hidden="1" customHeight="1" x14ac:dyDescent="0.25">
      <c r="A18" s="838"/>
      <c r="B18" s="839"/>
      <c r="C18" s="915"/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7"/>
    </row>
    <row r="19" spans="1:162" ht="13.5" hidden="1" customHeight="1" x14ac:dyDescent="0.3">
      <c r="A19" s="838"/>
      <c r="B19" s="839"/>
      <c r="C19" s="273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5"/>
    </row>
    <row r="20" spans="1:162" ht="13.5" hidden="1" customHeight="1" x14ac:dyDescent="0.3">
      <c r="A20" s="838"/>
      <c r="B20" s="839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</row>
    <row r="21" spans="1:162" ht="13.5" hidden="1" customHeight="1" x14ac:dyDescent="0.3">
      <c r="A21" s="838"/>
      <c r="B21" s="839"/>
      <c r="C21" s="273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</row>
    <row r="22" spans="1:162" ht="13.5" hidden="1" customHeight="1" x14ac:dyDescent="0.3">
      <c r="A22" s="838"/>
      <c r="B22" s="839"/>
      <c r="C22" s="273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</row>
    <row r="23" spans="1:162" ht="13.5" hidden="1" customHeight="1" x14ac:dyDescent="0.3">
      <c r="A23" s="840"/>
      <c r="B23" s="841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8"/>
    </row>
    <row r="24" spans="1:162" ht="18.75" customHeight="1" x14ac:dyDescent="0.25">
      <c r="A24" s="842" t="s">
        <v>0</v>
      </c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</row>
    <row r="25" spans="1:162" ht="27" customHeight="1" x14ac:dyDescent="0.25">
      <c r="A25" s="56">
        <v>1</v>
      </c>
      <c r="B25" s="845" t="s">
        <v>363</v>
      </c>
      <c r="C25" s="846"/>
      <c r="D25" s="846"/>
      <c r="E25" s="846"/>
      <c r="F25" s="846"/>
      <c r="G25" s="847"/>
      <c r="H25" s="56">
        <v>6</v>
      </c>
      <c r="I25" s="831"/>
      <c r="J25" s="832"/>
      <c r="K25" s="832"/>
      <c r="L25" s="832"/>
      <c r="M25" s="832"/>
      <c r="N25" s="83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</row>
    <row r="26" spans="1:162" ht="27" customHeight="1" x14ac:dyDescent="0.25">
      <c r="A26" s="56">
        <v>2</v>
      </c>
      <c r="B26" s="831" t="s">
        <v>362</v>
      </c>
      <c r="C26" s="832"/>
      <c r="D26" s="832"/>
      <c r="E26" s="832"/>
      <c r="F26" s="832"/>
      <c r="G26" s="833"/>
      <c r="H26" s="56">
        <v>7</v>
      </c>
      <c r="I26" s="831"/>
      <c r="J26" s="832"/>
      <c r="K26" s="832"/>
      <c r="L26" s="832"/>
      <c r="M26" s="832"/>
      <c r="N26" s="83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</row>
    <row r="27" spans="1:162" ht="34.5" customHeight="1" x14ac:dyDescent="0.25">
      <c r="A27" s="56">
        <v>3</v>
      </c>
      <c r="B27" s="831" t="s">
        <v>364</v>
      </c>
      <c r="C27" s="832"/>
      <c r="D27" s="832"/>
      <c r="E27" s="832"/>
      <c r="F27" s="832"/>
      <c r="G27" s="833"/>
      <c r="H27" s="56">
        <v>8</v>
      </c>
      <c r="I27" s="831"/>
      <c r="J27" s="832"/>
      <c r="K27" s="832"/>
      <c r="L27" s="832"/>
      <c r="M27" s="832"/>
      <c r="N27" s="83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</row>
    <row r="28" spans="1:162" ht="27" customHeight="1" x14ac:dyDescent="0.25">
      <c r="A28" s="56">
        <v>4</v>
      </c>
      <c r="B28" s="848"/>
      <c r="C28" s="849"/>
      <c r="D28" s="849"/>
      <c r="E28" s="849"/>
      <c r="F28" s="849"/>
      <c r="G28" s="850"/>
      <c r="H28" s="56">
        <v>9</v>
      </c>
      <c r="I28" s="831"/>
      <c r="J28" s="832"/>
      <c r="K28" s="832"/>
      <c r="L28" s="832"/>
      <c r="M28" s="832"/>
      <c r="N28" s="83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</row>
    <row r="29" spans="1:162" ht="27" customHeight="1" x14ac:dyDescent="0.25">
      <c r="A29" s="56">
        <v>5</v>
      </c>
      <c r="B29" s="864"/>
      <c r="C29" s="865"/>
      <c r="D29" s="865"/>
      <c r="E29" s="865"/>
      <c r="F29" s="865"/>
      <c r="G29" s="866"/>
      <c r="H29" s="56">
        <v>10</v>
      </c>
      <c r="I29" s="831"/>
      <c r="J29" s="832"/>
      <c r="K29" s="832"/>
      <c r="L29" s="832"/>
      <c r="M29" s="832"/>
      <c r="N29" s="83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</row>
    <row r="30" spans="1:162" x14ac:dyDescent="0.25">
      <c r="A30" s="856" t="s">
        <v>288</v>
      </c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8"/>
    </row>
    <row r="31" spans="1:162" ht="35.25" customHeight="1" x14ac:dyDescent="0.25">
      <c r="A31" s="859" t="s">
        <v>289</v>
      </c>
      <c r="B31" s="860"/>
      <c r="C31" s="860"/>
      <c r="D31" s="860"/>
      <c r="E31" s="860"/>
      <c r="F31" s="860"/>
      <c r="G31" s="860"/>
      <c r="H31" s="861"/>
      <c r="I31" s="842" t="s">
        <v>390</v>
      </c>
      <c r="J31" s="844"/>
      <c r="K31" s="862" t="s">
        <v>391</v>
      </c>
      <c r="L31" s="862"/>
      <c r="M31" s="863" t="s">
        <v>290</v>
      </c>
      <c r="N31" s="863"/>
    </row>
    <row r="32" spans="1:162" x14ac:dyDescent="0.25">
      <c r="A32" s="851" t="s">
        <v>417</v>
      </c>
      <c r="B32" s="852"/>
      <c r="C32" s="852"/>
      <c r="D32" s="852"/>
      <c r="E32" s="852"/>
      <c r="F32" s="852"/>
      <c r="G32" s="852"/>
      <c r="H32" s="853"/>
      <c r="I32" s="854">
        <v>20</v>
      </c>
      <c r="J32" s="854"/>
      <c r="K32" s="854"/>
      <c r="L32" s="854"/>
      <c r="M32" s="855"/>
      <c r="N32" s="855"/>
      <c r="O32" s="279"/>
    </row>
    <row r="33" spans="1:15" x14ac:dyDescent="0.25">
      <c r="A33" s="851"/>
      <c r="B33" s="852"/>
      <c r="C33" s="852"/>
      <c r="D33" s="852"/>
      <c r="E33" s="852"/>
      <c r="F33" s="852"/>
      <c r="G33" s="852"/>
      <c r="H33" s="853"/>
      <c r="I33" s="854"/>
      <c r="J33" s="854"/>
      <c r="K33" s="867"/>
      <c r="L33" s="867"/>
      <c r="M33" s="855"/>
      <c r="N33" s="855"/>
      <c r="O33" s="279"/>
    </row>
    <row r="34" spans="1:15" s="77" customFormat="1" x14ac:dyDescent="0.25">
      <c r="A34" s="851"/>
      <c r="B34" s="852"/>
      <c r="C34" s="852"/>
      <c r="D34" s="852"/>
      <c r="E34" s="852"/>
      <c r="F34" s="852"/>
      <c r="G34" s="852"/>
      <c r="H34" s="853"/>
      <c r="I34" s="854"/>
      <c r="J34" s="854"/>
      <c r="K34" s="867"/>
      <c r="L34" s="867"/>
      <c r="M34" s="855"/>
      <c r="N34" s="855"/>
    </row>
    <row r="35" spans="1:15" ht="23.25" customHeight="1" x14ac:dyDescent="0.25">
      <c r="A35" s="859" t="s">
        <v>291</v>
      </c>
      <c r="B35" s="860"/>
      <c r="C35" s="860"/>
      <c r="D35" s="860"/>
      <c r="E35" s="860"/>
      <c r="F35" s="860"/>
      <c r="G35" s="860"/>
      <c r="H35" s="861"/>
      <c r="I35" s="842" t="s">
        <v>390</v>
      </c>
      <c r="J35" s="844"/>
      <c r="K35" s="862" t="s">
        <v>391</v>
      </c>
      <c r="L35" s="862"/>
      <c r="M35" s="863" t="s">
        <v>290</v>
      </c>
      <c r="N35" s="863"/>
    </row>
    <row r="36" spans="1:15" x14ac:dyDescent="0.25">
      <c r="A36" s="851"/>
      <c r="B36" s="852"/>
      <c r="C36" s="852"/>
      <c r="D36" s="852"/>
      <c r="E36" s="852"/>
      <c r="F36" s="852"/>
      <c r="G36" s="852"/>
      <c r="H36" s="853"/>
      <c r="I36" s="868"/>
      <c r="J36" s="854"/>
      <c r="K36" s="868"/>
      <c r="L36" s="869"/>
      <c r="M36" s="870"/>
      <c r="N36" s="870"/>
    </row>
    <row r="37" spans="1:15" x14ac:dyDescent="0.25">
      <c r="A37" s="851" t="s">
        <v>415</v>
      </c>
      <c r="B37" s="852"/>
      <c r="C37" s="852"/>
      <c r="D37" s="852"/>
      <c r="E37" s="852"/>
      <c r="F37" s="852"/>
      <c r="G37" s="852"/>
      <c r="H37" s="853"/>
      <c r="I37" s="854">
        <v>50</v>
      </c>
      <c r="J37" s="854"/>
      <c r="K37" s="871"/>
      <c r="L37" s="854"/>
      <c r="M37" s="855"/>
      <c r="N37" s="855"/>
    </row>
    <row r="38" spans="1:15" ht="24" customHeight="1" x14ac:dyDescent="0.25">
      <c r="A38" s="859" t="s">
        <v>292</v>
      </c>
      <c r="B38" s="860"/>
      <c r="C38" s="860"/>
      <c r="D38" s="860"/>
      <c r="E38" s="860"/>
      <c r="F38" s="860"/>
      <c r="G38" s="860"/>
      <c r="H38" s="861"/>
      <c r="I38" s="842" t="s">
        <v>390</v>
      </c>
      <c r="J38" s="844"/>
      <c r="K38" s="862" t="s">
        <v>391</v>
      </c>
      <c r="L38" s="862"/>
      <c r="M38" s="863" t="s">
        <v>290</v>
      </c>
      <c r="N38" s="863"/>
    </row>
    <row r="39" spans="1:15" x14ac:dyDescent="0.25">
      <c r="A39" s="851"/>
      <c r="B39" s="852"/>
      <c r="C39" s="852"/>
      <c r="D39" s="852"/>
      <c r="E39" s="852"/>
      <c r="F39" s="852"/>
      <c r="G39" s="852"/>
      <c r="H39" s="853"/>
      <c r="I39" s="872"/>
      <c r="J39" s="873"/>
      <c r="K39" s="874"/>
      <c r="L39" s="874"/>
      <c r="M39" s="875"/>
      <c r="N39" s="855"/>
    </row>
    <row r="40" spans="1:15" x14ac:dyDescent="0.25">
      <c r="A40" s="851"/>
      <c r="B40" s="852"/>
      <c r="C40" s="852"/>
      <c r="D40" s="852"/>
      <c r="E40" s="852"/>
      <c r="F40" s="852"/>
      <c r="G40" s="852"/>
      <c r="H40" s="853"/>
      <c r="I40" s="872"/>
      <c r="J40" s="873"/>
      <c r="K40" s="874"/>
      <c r="L40" s="874"/>
      <c r="M40" s="875"/>
      <c r="N40" s="855"/>
    </row>
    <row r="41" spans="1:15" ht="31.5" customHeight="1" x14ac:dyDescent="0.25">
      <c r="A41" s="859" t="s">
        <v>293</v>
      </c>
      <c r="B41" s="860"/>
      <c r="C41" s="860"/>
      <c r="D41" s="860"/>
      <c r="E41" s="860"/>
      <c r="F41" s="860"/>
      <c r="G41" s="860"/>
      <c r="H41" s="861"/>
      <c r="I41" s="842" t="s">
        <v>390</v>
      </c>
      <c r="J41" s="844"/>
      <c r="K41" s="862" t="s">
        <v>391</v>
      </c>
      <c r="L41" s="862"/>
      <c r="M41" s="863" t="s">
        <v>290</v>
      </c>
      <c r="N41" s="863"/>
    </row>
    <row r="42" spans="1:15" x14ac:dyDescent="0.25">
      <c r="A42" s="851" t="s">
        <v>359</v>
      </c>
      <c r="B42" s="852"/>
      <c r="C42" s="852"/>
      <c r="D42" s="852"/>
      <c r="E42" s="852"/>
      <c r="F42" s="852"/>
      <c r="G42" s="852"/>
      <c r="H42" s="853"/>
      <c r="I42" s="854">
        <v>3</v>
      </c>
      <c r="J42" s="854"/>
      <c r="K42" s="854"/>
      <c r="L42" s="854"/>
      <c r="M42" s="854"/>
      <c r="N42" s="854"/>
    </row>
    <row r="43" spans="1:15" x14ac:dyDescent="0.25">
      <c r="A43" s="851"/>
      <c r="B43" s="852"/>
      <c r="C43" s="852"/>
      <c r="D43" s="852"/>
      <c r="E43" s="852"/>
      <c r="F43" s="852"/>
      <c r="G43" s="852"/>
      <c r="H43" s="853"/>
      <c r="I43" s="854"/>
      <c r="J43" s="854"/>
      <c r="K43" s="854"/>
      <c r="L43" s="854"/>
      <c r="M43" s="855"/>
      <c r="N43" s="855"/>
    </row>
    <row r="45" spans="1:15" x14ac:dyDescent="0.25">
      <c r="A45" s="876" t="s">
        <v>294</v>
      </c>
      <c r="B45" s="877"/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8"/>
    </row>
    <row r="46" spans="1:15" ht="48.75" customHeight="1" x14ac:dyDescent="0.25">
      <c r="A46" s="879" t="s">
        <v>295</v>
      </c>
      <c r="B46" s="879"/>
      <c r="C46" s="57" t="s">
        <v>296</v>
      </c>
      <c r="D46" s="57" t="s">
        <v>297</v>
      </c>
      <c r="E46" s="57" t="s">
        <v>298</v>
      </c>
      <c r="F46" s="57" t="s">
        <v>299</v>
      </c>
      <c r="G46" s="57" t="s">
        <v>300</v>
      </c>
      <c r="H46" s="57" t="s">
        <v>301</v>
      </c>
      <c r="I46" s="57" t="s">
        <v>302</v>
      </c>
      <c r="J46" s="57" t="s">
        <v>303</v>
      </c>
      <c r="K46" s="57" t="s">
        <v>304</v>
      </c>
      <c r="L46" s="57" t="s">
        <v>305</v>
      </c>
      <c r="M46" s="57" t="s">
        <v>306</v>
      </c>
      <c r="N46" s="57" t="s">
        <v>307</v>
      </c>
    </row>
    <row r="47" spans="1:15" ht="12" customHeight="1" x14ac:dyDescent="0.25">
      <c r="A47" s="880">
        <f>IF(A25&gt;0,A25,"")</f>
        <v>1</v>
      </c>
      <c r="B47" s="881"/>
      <c r="C47" s="58" t="s">
        <v>285</v>
      </c>
      <c r="D47" s="58" t="s">
        <v>285</v>
      </c>
      <c r="E47" s="58" t="s">
        <v>285</v>
      </c>
      <c r="F47" s="59" t="s">
        <v>325</v>
      </c>
      <c r="G47" s="59" t="s">
        <v>325</v>
      </c>
      <c r="H47" s="59" t="s">
        <v>325</v>
      </c>
      <c r="I47" s="59" t="s">
        <v>325</v>
      </c>
      <c r="J47" s="80" t="s">
        <v>325</v>
      </c>
      <c r="K47" s="59" t="s">
        <v>325</v>
      </c>
      <c r="L47" s="58" t="s">
        <v>325</v>
      </c>
      <c r="M47" s="58" t="s">
        <v>325</v>
      </c>
      <c r="N47" s="58" t="s">
        <v>325</v>
      </c>
    </row>
    <row r="48" spans="1:15" ht="12" customHeight="1" thickBot="1" x14ac:dyDescent="0.3">
      <c r="A48" s="882"/>
      <c r="B48" s="883"/>
      <c r="C48" s="61"/>
      <c r="D48" s="61"/>
      <c r="E48" s="61"/>
      <c r="F48" s="62"/>
      <c r="G48" s="62"/>
      <c r="H48" s="62"/>
      <c r="I48" s="62"/>
      <c r="J48" s="81"/>
      <c r="K48" s="63"/>
      <c r="L48" s="62"/>
      <c r="M48" s="62"/>
      <c r="N48" s="61"/>
    </row>
    <row r="49" spans="1:14" ht="12" customHeight="1" x14ac:dyDescent="0.25">
      <c r="A49" s="880">
        <f>IF(A26&gt;0,A26,"")</f>
        <v>2</v>
      </c>
      <c r="B49" s="881"/>
      <c r="C49" s="58" t="s">
        <v>325</v>
      </c>
      <c r="D49" s="58" t="s">
        <v>325</v>
      </c>
      <c r="E49" s="58" t="s">
        <v>325</v>
      </c>
      <c r="F49" s="59" t="s">
        <v>325</v>
      </c>
      <c r="G49" s="59" t="s">
        <v>285</v>
      </c>
      <c r="H49" s="59" t="s">
        <v>285</v>
      </c>
      <c r="I49" s="59" t="s">
        <v>325</v>
      </c>
      <c r="J49" s="59" t="s">
        <v>325</v>
      </c>
      <c r="K49" s="59" t="s">
        <v>325</v>
      </c>
      <c r="L49" s="58" t="s">
        <v>325</v>
      </c>
      <c r="M49" s="58" t="s">
        <v>325</v>
      </c>
      <c r="N49" s="58" t="s">
        <v>325</v>
      </c>
    </row>
    <row r="50" spans="1:14" ht="13.5" thickBot="1" x14ac:dyDescent="0.3">
      <c r="A50" s="882"/>
      <c r="B50" s="883"/>
      <c r="C50" s="61"/>
      <c r="D50" s="61"/>
      <c r="E50" s="61"/>
      <c r="F50" s="62"/>
      <c r="G50" s="62"/>
      <c r="H50" s="62"/>
      <c r="I50" s="62"/>
      <c r="J50" s="62"/>
      <c r="K50" s="63"/>
      <c r="L50" s="62"/>
      <c r="M50" s="62"/>
      <c r="N50" s="61"/>
    </row>
    <row r="51" spans="1:14" x14ac:dyDescent="0.25">
      <c r="A51" s="880">
        <f>IF(A27&gt;0,A27,"")</f>
        <v>3</v>
      </c>
      <c r="B51" s="881"/>
      <c r="C51" s="58" t="s">
        <v>325</v>
      </c>
      <c r="D51" s="78" t="s">
        <v>325</v>
      </c>
      <c r="E51" s="58" t="s">
        <v>325</v>
      </c>
      <c r="F51" s="59" t="s">
        <v>325</v>
      </c>
      <c r="G51" s="59" t="s">
        <v>325</v>
      </c>
      <c r="H51" s="59" t="s">
        <v>325</v>
      </c>
      <c r="I51" s="59" t="s">
        <v>325</v>
      </c>
      <c r="J51" s="59" t="s">
        <v>285</v>
      </c>
      <c r="K51" s="59" t="s">
        <v>285</v>
      </c>
      <c r="L51" s="60" t="s">
        <v>285</v>
      </c>
      <c r="M51" s="59" t="s">
        <v>285</v>
      </c>
      <c r="N51" s="58" t="s">
        <v>285</v>
      </c>
    </row>
    <row r="52" spans="1:14" ht="13.5" thickBot="1" x14ac:dyDescent="0.3">
      <c r="A52" s="882"/>
      <c r="B52" s="883"/>
      <c r="C52" s="61"/>
      <c r="D52" s="61"/>
      <c r="E52" s="61"/>
      <c r="F52" s="62"/>
      <c r="G52" s="62"/>
      <c r="H52" s="62"/>
      <c r="I52" s="62"/>
      <c r="J52" s="62"/>
      <c r="K52" s="63"/>
      <c r="L52" s="63"/>
      <c r="M52" s="63"/>
      <c r="N52" s="61"/>
    </row>
    <row r="53" spans="1:14" x14ac:dyDescent="0.25">
      <c r="A53" s="880">
        <v>4</v>
      </c>
      <c r="B53" s="881"/>
      <c r="C53" s="58"/>
      <c r="D53" s="58"/>
      <c r="E53" s="58"/>
      <c r="F53" s="59"/>
      <c r="G53" s="59"/>
      <c r="H53" s="59"/>
      <c r="I53" s="59"/>
      <c r="J53" s="59"/>
      <c r="K53" s="59"/>
      <c r="L53" s="59"/>
      <c r="M53" s="59"/>
      <c r="N53" s="58"/>
    </row>
    <row r="54" spans="1:14" ht="13.5" thickBot="1" x14ac:dyDescent="0.3">
      <c r="A54" s="882"/>
      <c r="B54" s="883"/>
      <c r="C54" s="61"/>
      <c r="D54" s="61"/>
      <c r="E54" s="61"/>
      <c r="F54" s="62"/>
      <c r="G54" s="62"/>
      <c r="H54" s="62"/>
      <c r="I54" s="62"/>
      <c r="J54" s="62"/>
      <c r="K54" s="62"/>
      <c r="L54" s="61"/>
      <c r="M54" s="61"/>
      <c r="N54" s="64"/>
    </row>
    <row r="55" spans="1:14" x14ac:dyDescent="0.25">
      <c r="A55" s="880">
        <v>5</v>
      </c>
      <c r="B55" s="881"/>
      <c r="C55" s="58"/>
      <c r="D55" s="58"/>
      <c r="E55" s="58"/>
      <c r="F55" s="59"/>
      <c r="G55" s="59"/>
      <c r="H55" s="59"/>
      <c r="I55" s="59"/>
      <c r="J55" s="59"/>
      <c r="K55" s="59"/>
      <c r="L55" s="58"/>
      <c r="M55" s="286"/>
      <c r="N55" s="286"/>
    </row>
    <row r="56" spans="1:14" ht="13.5" thickBot="1" x14ac:dyDescent="0.3">
      <c r="A56" s="882"/>
      <c r="B56" s="883"/>
      <c r="C56" s="61"/>
      <c r="D56" s="61"/>
      <c r="E56" s="61"/>
      <c r="F56" s="62"/>
      <c r="G56" s="62"/>
      <c r="H56" s="62"/>
      <c r="I56" s="62"/>
      <c r="J56" s="62"/>
      <c r="K56" s="62"/>
      <c r="L56" s="61"/>
      <c r="M56" s="61"/>
      <c r="N56" s="64"/>
    </row>
    <row r="57" spans="1:14" x14ac:dyDescent="0.25">
      <c r="A57" s="880">
        <v>6</v>
      </c>
      <c r="B57" s="881"/>
      <c r="C57" s="58"/>
      <c r="D57" s="58"/>
      <c r="E57" s="58"/>
      <c r="F57" s="59"/>
      <c r="G57" s="59"/>
      <c r="H57" s="59"/>
      <c r="I57" s="59"/>
      <c r="J57" s="59"/>
      <c r="K57" s="59"/>
      <c r="L57" s="58"/>
      <c r="M57" s="58"/>
      <c r="N57" s="58"/>
    </row>
    <row r="58" spans="1:14" ht="13.5" thickBot="1" x14ac:dyDescent="0.3">
      <c r="A58" s="882"/>
      <c r="B58" s="883"/>
      <c r="C58" s="61"/>
      <c r="D58" s="61"/>
      <c r="E58" s="61"/>
      <c r="F58" s="62"/>
      <c r="G58" s="62"/>
      <c r="H58" s="62"/>
      <c r="I58" s="62"/>
      <c r="J58" s="62"/>
      <c r="K58" s="62"/>
      <c r="L58" s="61"/>
      <c r="M58" s="61"/>
      <c r="N58" s="61"/>
    </row>
    <row r="59" spans="1:14" x14ac:dyDescent="0.25">
      <c r="A59" s="880">
        <v>7</v>
      </c>
      <c r="B59" s="881"/>
      <c r="C59" s="58"/>
      <c r="D59" s="58"/>
      <c r="E59" s="58"/>
      <c r="F59" s="59"/>
      <c r="G59" s="59"/>
      <c r="H59" s="59"/>
      <c r="I59" s="59"/>
      <c r="J59" s="59"/>
      <c r="K59" s="59"/>
      <c r="L59" s="58"/>
      <c r="M59" s="58"/>
      <c r="N59" s="58"/>
    </row>
    <row r="60" spans="1:14" ht="10.5" customHeight="1" thickBot="1" x14ac:dyDescent="0.3">
      <c r="A60" s="882"/>
      <c r="B60" s="883"/>
      <c r="C60" s="61"/>
      <c r="D60" s="61"/>
      <c r="E60" s="61"/>
      <c r="F60" s="62"/>
      <c r="G60" s="62"/>
      <c r="H60" s="62"/>
      <c r="I60" s="62"/>
      <c r="J60" s="62"/>
      <c r="K60" s="62"/>
      <c r="L60" s="61"/>
      <c r="M60" s="61"/>
      <c r="N60" s="61"/>
    </row>
    <row r="61" spans="1:14" ht="1.5" hidden="1" customHeight="1" x14ac:dyDescent="0.3">
      <c r="A61" s="880">
        <v>8</v>
      </c>
      <c r="B61" s="881"/>
      <c r="C61" s="58"/>
      <c r="D61" s="58"/>
      <c r="E61" s="58"/>
      <c r="F61" s="59"/>
      <c r="G61" s="59"/>
      <c r="H61" s="59"/>
      <c r="I61" s="59"/>
      <c r="J61" s="59"/>
      <c r="K61" s="59"/>
      <c r="L61" s="58"/>
      <c r="M61" s="58"/>
      <c r="N61" s="65"/>
    </row>
    <row r="62" spans="1:14" ht="13.9" hidden="1" thickBot="1" x14ac:dyDescent="0.35">
      <c r="A62" s="882"/>
      <c r="B62" s="883"/>
      <c r="C62" s="61"/>
      <c r="D62" s="61"/>
      <c r="E62" s="61"/>
      <c r="F62" s="62"/>
      <c r="G62" s="62"/>
      <c r="H62" s="62"/>
      <c r="I62" s="62"/>
      <c r="J62" s="62"/>
      <c r="K62" s="62"/>
      <c r="L62" s="61"/>
      <c r="M62" s="61"/>
      <c r="N62" s="61"/>
    </row>
    <row r="63" spans="1:14" ht="13.15" hidden="1" x14ac:dyDescent="0.3">
      <c r="A63" s="880">
        <v>9</v>
      </c>
      <c r="B63" s="881"/>
      <c r="C63" s="58"/>
      <c r="D63" s="58"/>
      <c r="E63" s="58"/>
      <c r="F63" s="59"/>
      <c r="G63" s="59"/>
      <c r="H63" s="59"/>
      <c r="I63" s="59"/>
      <c r="J63" s="59"/>
      <c r="K63" s="59"/>
      <c r="L63" s="58"/>
      <c r="M63" s="58"/>
      <c r="N63" s="58"/>
    </row>
    <row r="64" spans="1:14" ht="13.9" hidden="1" thickBot="1" x14ac:dyDescent="0.35">
      <c r="A64" s="882"/>
      <c r="B64" s="883"/>
      <c r="C64" s="61"/>
      <c r="D64" s="61"/>
      <c r="E64" s="61"/>
      <c r="F64" s="62"/>
      <c r="G64" s="62"/>
      <c r="H64" s="62"/>
      <c r="I64" s="62"/>
      <c r="J64" s="62"/>
      <c r="K64" s="62"/>
      <c r="L64" s="61"/>
      <c r="M64" s="61"/>
      <c r="N64" s="61"/>
    </row>
    <row r="65" spans="1:14" ht="13.15" hidden="1" x14ac:dyDescent="0.3">
      <c r="A65" s="880">
        <v>10</v>
      </c>
      <c r="B65" s="881"/>
      <c r="C65" s="58"/>
      <c r="D65" s="58"/>
      <c r="E65" s="58"/>
      <c r="F65" s="59"/>
      <c r="G65" s="59"/>
      <c r="H65" s="59"/>
      <c r="I65" s="59"/>
      <c r="J65" s="59"/>
      <c r="K65" s="59"/>
      <c r="L65" s="58"/>
      <c r="M65" s="58"/>
      <c r="N65" s="58"/>
    </row>
    <row r="66" spans="1:14" ht="13.9" hidden="1" thickBot="1" x14ac:dyDescent="0.35">
      <c r="A66" s="882"/>
      <c r="B66" s="883"/>
      <c r="C66" s="61"/>
      <c r="D66" s="61"/>
      <c r="E66" s="61"/>
      <c r="F66" s="61"/>
      <c r="G66" s="61"/>
      <c r="H66" s="61"/>
      <c r="I66" s="61"/>
      <c r="J66" s="62"/>
      <c r="K66" s="62"/>
      <c r="L66" s="61"/>
      <c r="M66" s="61"/>
      <c r="N66" s="61"/>
    </row>
    <row r="67" spans="1:14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x14ac:dyDescent="0.25">
      <c r="A68" s="884" t="s">
        <v>308</v>
      </c>
      <c r="B68" s="885"/>
      <c r="C68" s="885"/>
      <c r="D68" s="885"/>
      <c r="E68" s="885"/>
      <c r="F68" s="885"/>
      <c r="G68" s="885"/>
      <c r="H68" s="885"/>
      <c r="I68" s="885"/>
      <c r="J68" s="885"/>
      <c r="K68" s="885"/>
      <c r="L68" s="885"/>
      <c r="M68" s="885"/>
      <c r="N68" s="886"/>
    </row>
    <row r="69" spans="1:14" ht="31.5" customHeight="1" x14ac:dyDescent="0.25">
      <c r="A69" s="67" t="s">
        <v>309</v>
      </c>
      <c r="B69" s="887" t="s">
        <v>310</v>
      </c>
      <c r="C69" s="888"/>
      <c r="D69" s="888"/>
      <c r="E69" s="888"/>
      <c r="F69" s="889"/>
      <c r="G69" s="890" t="s">
        <v>352</v>
      </c>
      <c r="H69" s="891"/>
      <c r="I69" s="891" t="s">
        <v>311</v>
      </c>
      <c r="J69" s="891"/>
      <c r="K69" s="891" t="s">
        <v>312</v>
      </c>
      <c r="L69" s="891"/>
      <c r="M69" s="892" t="s">
        <v>313</v>
      </c>
      <c r="N69" s="892"/>
    </row>
    <row r="70" spans="1:14" x14ac:dyDescent="0.25">
      <c r="A70" s="282"/>
      <c r="B70" s="893"/>
      <c r="C70" s="894"/>
      <c r="D70" s="894"/>
      <c r="E70" s="894"/>
      <c r="F70" s="895"/>
      <c r="G70" s="896"/>
      <c r="H70" s="897"/>
      <c r="I70" s="898"/>
      <c r="J70" s="899"/>
      <c r="K70" s="898"/>
      <c r="L70" s="899"/>
      <c r="M70" s="900"/>
      <c r="N70" s="900"/>
    </row>
    <row r="71" spans="1:14" x14ac:dyDescent="0.25">
      <c r="A71" s="282"/>
      <c r="B71" s="893"/>
      <c r="C71" s="894"/>
      <c r="D71" s="894"/>
      <c r="E71" s="894"/>
      <c r="F71" s="895"/>
      <c r="G71" s="901"/>
      <c r="H71" s="897"/>
      <c r="I71" s="898"/>
      <c r="J71" s="899"/>
      <c r="K71" s="898"/>
      <c r="L71" s="899"/>
      <c r="M71" s="900"/>
      <c r="N71" s="900"/>
    </row>
    <row r="72" spans="1:14" ht="10.5" customHeight="1" x14ac:dyDescent="0.25">
      <c r="A72" s="282"/>
      <c r="B72" s="893"/>
      <c r="C72" s="894"/>
      <c r="D72" s="894"/>
      <c r="E72" s="894"/>
      <c r="F72" s="895"/>
      <c r="G72" s="901"/>
      <c r="H72" s="897"/>
      <c r="I72" s="898"/>
      <c r="J72" s="899"/>
      <c r="K72" s="898"/>
      <c r="L72" s="899"/>
      <c r="M72" s="900"/>
      <c r="N72" s="900"/>
    </row>
    <row r="73" spans="1:14" ht="13.15" hidden="1" x14ac:dyDescent="0.3">
      <c r="A73" s="282"/>
      <c r="B73" s="902"/>
      <c r="C73" s="903"/>
      <c r="D73" s="903"/>
      <c r="E73" s="903"/>
      <c r="F73" s="904"/>
      <c r="G73" s="901"/>
      <c r="H73" s="897"/>
      <c r="I73" s="899"/>
      <c r="J73" s="899"/>
      <c r="K73" s="899"/>
      <c r="L73" s="899"/>
      <c r="M73" s="900"/>
      <c r="N73" s="900"/>
    </row>
    <row r="74" spans="1:14" ht="13.15" hidden="1" x14ac:dyDescent="0.3">
      <c r="A74" s="68"/>
      <c r="B74" s="905"/>
      <c r="C74" s="903"/>
      <c r="D74" s="903"/>
      <c r="E74" s="903"/>
      <c r="F74" s="904"/>
      <c r="G74" s="901"/>
      <c r="H74" s="897"/>
      <c r="I74" s="899"/>
      <c r="J74" s="899"/>
      <c r="K74" s="899"/>
      <c r="L74" s="899"/>
      <c r="M74" s="900"/>
      <c r="N74" s="900"/>
    </row>
    <row r="75" spans="1:14" ht="13.15" hidden="1" x14ac:dyDescent="0.3">
      <c r="A75" s="68"/>
      <c r="B75" s="905"/>
      <c r="C75" s="903"/>
      <c r="D75" s="903"/>
      <c r="E75" s="903"/>
      <c r="F75" s="904"/>
      <c r="G75" s="901"/>
      <c r="H75" s="897"/>
      <c r="I75" s="899"/>
      <c r="J75" s="899"/>
      <c r="K75" s="899"/>
      <c r="L75" s="899"/>
      <c r="M75" s="900"/>
      <c r="N75" s="900"/>
    </row>
    <row r="76" spans="1:14" ht="12" customHeight="1" x14ac:dyDescent="0.25">
      <c r="A76" s="79"/>
      <c r="B76" s="893"/>
      <c r="C76" s="894"/>
      <c r="D76" s="894"/>
      <c r="E76" s="894"/>
      <c r="F76" s="895"/>
      <c r="G76" s="896"/>
      <c r="H76" s="897"/>
      <c r="I76" s="898"/>
      <c r="J76" s="899"/>
      <c r="K76" s="899"/>
      <c r="L76" s="899"/>
      <c r="M76" s="941"/>
      <c r="N76" s="900"/>
    </row>
    <row r="77" spans="1:14" ht="16.5" customHeight="1" x14ac:dyDescent="0.25">
      <c r="A77" s="69">
        <f>COUNTA(B70:F76)</f>
        <v>0</v>
      </c>
      <c r="B77" s="942" t="s">
        <v>314</v>
      </c>
      <c r="C77" s="942"/>
      <c r="D77" s="942"/>
      <c r="E77" s="942"/>
      <c r="F77" s="942"/>
      <c r="G77" s="942"/>
      <c r="H77" s="942"/>
      <c r="I77" s="942"/>
      <c r="J77" s="942"/>
      <c r="K77" s="942"/>
      <c r="L77" s="943"/>
      <c r="M77" s="910">
        <f>SUM(M70:N72)</f>
        <v>0</v>
      </c>
      <c r="N77" s="910"/>
    </row>
    <row r="78" spans="1:14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x14ac:dyDescent="0.25">
      <c r="A79" s="884" t="s">
        <v>315</v>
      </c>
      <c r="B79" s="885"/>
      <c r="C79" s="885"/>
      <c r="D79" s="885"/>
      <c r="E79" s="885"/>
      <c r="F79" s="885"/>
      <c r="G79" s="885"/>
      <c r="H79" s="885"/>
      <c r="I79" s="885"/>
      <c r="J79" s="885"/>
      <c r="K79" s="885"/>
      <c r="L79" s="885"/>
      <c r="M79" s="885"/>
      <c r="N79" s="886"/>
    </row>
    <row r="80" spans="1:14" x14ac:dyDescent="0.25">
      <c r="A80" s="928" t="s">
        <v>316</v>
      </c>
      <c r="B80" s="929"/>
      <c r="C80" s="929"/>
      <c r="D80" s="930"/>
      <c r="E80" s="928" t="s">
        <v>119</v>
      </c>
      <c r="F80" s="929"/>
      <c r="G80" s="929"/>
      <c r="H80" s="929"/>
      <c r="I80" s="929"/>
      <c r="J80" s="929"/>
      <c r="K80" s="929"/>
      <c r="L80" s="929"/>
      <c r="M80" s="906" t="s">
        <v>317</v>
      </c>
      <c r="N80" s="908"/>
    </row>
    <row r="81" spans="1:14" ht="12.75" customHeight="1" x14ac:dyDescent="0.25">
      <c r="A81" s="931"/>
      <c r="B81" s="932"/>
      <c r="C81" s="932"/>
      <c r="D81" s="933"/>
      <c r="E81" s="931"/>
      <c r="F81" s="932"/>
      <c r="G81" s="932"/>
      <c r="H81" s="932"/>
      <c r="I81" s="932"/>
      <c r="J81" s="932"/>
      <c r="K81" s="932"/>
      <c r="L81" s="933"/>
      <c r="M81" s="937"/>
      <c r="N81" s="938"/>
    </row>
    <row r="82" spans="1:14" x14ac:dyDescent="0.25">
      <c r="A82" s="934"/>
      <c r="B82" s="935"/>
      <c r="C82" s="935"/>
      <c r="D82" s="936"/>
      <c r="E82" s="934"/>
      <c r="F82" s="935"/>
      <c r="G82" s="935"/>
      <c r="H82" s="935"/>
      <c r="I82" s="935"/>
      <c r="J82" s="935"/>
      <c r="K82" s="935"/>
      <c r="L82" s="936"/>
      <c r="M82" s="939"/>
      <c r="N82" s="940"/>
    </row>
    <row r="83" spans="1:14" x14ac:dyDescent="0.25">
      <c r="A83" s="918"/>
      <c r="B83" s="919"/>
      <c r="C83" s="919"/>
      <c r="D83" s="920"/>
      <c r="E83" s="918"/>
      <c r="F83" s="919"/>
      <c r="G83" s="919"/>
      <c r="H83" s="919"/>
      <c r="I83" s="919"/>
      <c r="J83" s="919"/>
      <c r="K83" s="919"/>
      <c r="L83" s="919"/>
      <c r="M83" s="924"/>
      <c r="N83" s="925"/>
    </row>
    <row r="84" spans="1:14" x14ac:dyDescent="0.25">
      <c r="A84" s="921"/>
      <c r="B84" s="922"/>
      <c r="C84" s="922"/>
      <c r="D84" s="923"/>
      <c r="E84" s="921"/>
      <c r="F84" s="922"/>
      <c r="G84" s="922"/>
      <c r="H84" s="922"/>
      <c r="I84" s="922"/>
      <c r="J84" s="922"/>
      <c r="K84" s="922"/>
      <c r="L84" s="922"/>
      <c r="M84" s="926"/>
      <c r="N84" s="927"/>
    </row>
    <row r="85" spans="1:14" x14ac:dyDescent="0.25">
      <c r="A85" s="918"/>
      <c r="B85" s="919"/>
      <c r="C85" s="919"/>
      <c r="D85" s="920"/>
      <c r="E85" s="918"/>
      <c r="F85" s="919"/>
      <c r="G85" s="919"/>
      <c r="H85" s="919"/>
      <c r="I85" s="919"/>
      <c r="J85" s="919"/>
      <c r="K85" s="919"/>
      <c r="L85" s="919"/>
      <c r="M85" s="924"/>
      <c r="N85" s="925"/>
    </row>
    <row r="86" spans="1:14" x14ac:dyDescent="0.25">
      <c r="A86" s="921"/>
      <c r="B86" s="922"/>
      <c r="C86" s="922"/>
      <c r="D86" s="923"/>
      <c r="E86" s="921"/>
      <c r="F86" s="922"/>
      <c r="G86" s="922"/>
      <c r="H86" s="922"/>
      <c r="I86" s="922"/>
      <c r="J86" s="922"/>
      <c r="K86" s="922"/>
      <c r="L86" s="922"/>
      <c r="M86" s="926"/>
      <c r="N86" s="927"/>
    </row>
    <row r="87" spans="1:14" x14ac:dyDescent="0.25">
      <c r="A87" s="906" t="s">
        <v>318</v>
      </c>
      <c r="B87" s="907"/>
      <c r="C87" s="907"/>
      <c r="D87" s="907"/>
      <c r="E87" s="907"/>
      <c r="F87" s="907"/>
      <c r="G87" s="907"/>
      <c r="H87" s="907"/>
      <c r="I87" s="907"/>
      <c r="J87" s="907"/>
      <c r="K87" s="907"/>
      <c r="L87" s="908"/>
      <c r="M87" s="909">
        <f>M77+M81</f>
        <v>0</v>
      </c>
      <c r="N87" s="910"/>
    </row>
    <row r="65405" spans="247:251" x14ac:dyDescent="0.25">
      <c r="IM65405" s="52" t="s">
        <v>319</v>
      </c>
      <c r="IN65405" s="52" t="s">
        <v>320</v>
      </c>
      <c r="IO65405" s="52" t="s">
        <v>321</v>
      </c>
      <c r="IP65405" s="52" t="s">
        <v>322</v>
      </c>
      <c r="IQ65405" s="52" t="s">
        <v>323</v>
      </c>
    </row>
    <row r="65406" spans="247:251" x14ac:dyDescent="0.25">
      <c r="IM65406" s="52" t="e">
        <f>#REF!&amp;$C$9</f>
        <v>#REF!</v>
      </c>
      <c r="IN65406" s="52" t="e">
        <f>#REF!</f>
        <v>#REF!</v>
      </c>
      <c r="IO65406" s="52" t="e">
        <f>#REF!&amp;" - "&amp;#REF!&amp;" - "&amp;$B$27&amp;" - "&amp;$I$29&amp;" - "&amp;#REF!&amp;" - "&amp;#REF!&amp;" - "&amp;#REF!&amp;" - "&amp;#REF!</f>
        <v>#REF!</v>
      </c>
      <c r="IP65406" s="52" t="e">
        <f>$A$32&amp;": "&amp;$I$32&amp;" - "&amp;#REF!&amp;": "&amp;#REF!&amp;" - "&amp;#REF!&amp;": "&amp;#REF!&amp;" - "&amp;#REF!&amp;": "&amp;#REF!&amp;" - "&amp;#REF!&amp;": "&amp;#REF!&amp;" - "&amp;#REF!&amp;": "&amp;#REF!&amp;" - "&amp;$A$34&amp;": "&amp;$I$34&amp;" - "&amp;$A$35&amp;": "&amp;$I$35&amp;" - "&amp;$A$36&amp;": "&amp;$I$36&amp;" - "&amp;#REF!&amp;": "&amp;#REF!&amp;" - "&amp;#REF!&amp;": "&amp;#REF!&amp;" - "&amp;#REF!&amp;": "&amp;#REF!&amp;" - "&amp;#REF!&amp;": "&amp;#REF!</f>
        <v>#REF!</v>
      </c>
      <c r="IQ65406" s="52" t="e">
        <f>#REF!</f>
        <v>#REF!</v>
      </c>
    </row>
  </sheetData>
  <mergeCells count="159">
    <mergeCell ref="A87:L87"/>
    <mergeCell ref="M87:N87"/>
    <mergeCell ref="A2:N2"/>
    <mergeCell ref="C11:N18"/>
    <mergeCell ref="A83:D84"/>
    <mergeCell ref="E83:L84"/>
    <mergeCell ref="M83:N84"/>
    <mergeCell ref="A85:D86"/>
    <mergeCell ref="E85:L86"/>
    <mergeCell ref="M85:N86"/>
    <mergeCell ref="A79:N79"/>
    <mergeCell ref="A80:D80"/>
    <mergeCell ref="E80:L80"/>
    <mergeCell ref="M80:N80"/>
    <mergeCell ref="A81:D82"/>
    <mergeCell ref="E81:L82"/>
    <mergeCell ref="M81:N82"/>
    <mergeCell ref="B76:F76"/>
    <mergeCell ref="G76:H76"/>
    <mergeCell ref="I76:J76"/>
    <mergeCell ref="K76:L76"/>
    <mergeCell ref="M76:N76"/>
    <mergeCell ref="B77:L77"/>
    <mergeCell ref="M77:N77"/>
    <mergeCell ref="B74:F74"/>
    <mergeCell ref="G74:H74"/>
    <mergeCell ref="I74:J74"/>
    <mergeCell ref="K74:L74"/>
    <mergeCell ref="M74:N74"/>
    <mergeCell ref="B75:F75"/>
    <mergeCell ref="G75:H75"/>
    <mergeCell ref="I75:J75"/>
    <mergeCell ref="K75:L75"/>
    <mergeCell ref="M75:N75"/>
    <mergeCell ref="B72:F72"/>
    <mergeCell ref="G72:H72"/>
    <mergeCell ref="I72:J72"/>
    <mergeCell ref="K72:L72"/>
    <mergeCell ref="M72:N72"/>
    <mergeCell ref="B73:F73"/>
    <mergeCell ref="G73:H73"/>
    <mergeCell ref="I73:J73"/>
    <mergeCell ref="K73:L73"/>
    <mergeCell ref="M73:N73"/>
    <mergeCell ref="B70:F70"/>
    <mergeCell ref="G70:H70"/>
    <mergeCell ref="I70:J70"/>
    <mergeCell ref="K70:L70"/>
    <mergeCell ref="M70:N70"/>
    <mergeCell ref="B71:F71"/>
    <mergeCell ref="G71:H71"/>
    <mergeCell ref="I71:J71"/>
    <mergeCell ref="K71:L71"/>
    <mergeCell ref="M71:N71"/>
    <mergeCell ref="A68:N68"/>
    <mergeCell ref="B69:F69"/>
    <mergeCell ref="G69:H69"/>
    <mergeCell ref="I69:J69"/>
    <mergeCell ref="K69:L69"/>
    <mergeCell ref="M69:N69"/>
    <mergeCell ref="A55:B56"/>
    <mergeCell ref="A57:B58"/>
    <mergeCell ref="A59:B60"/>
    <mergeCell ref="A61:B62"/>
    <mergeCell ref="A63:B64"/>
    <mergeCell ref="A65:B66"/>
    <mergeCell ref="A46:B46"/>
    <mergeCell ref="A47:B48"/>
    <mergeCell ref="A49:B50"/>
    <mergeCell ref="A51:B52"/>
    <mergeCell ref="A53:B54"/>
    <mergeCell ref="A43:H43"/>
    <mergeCell ref="I43:J43"/>
    <mergeCell ref="K43:L43"/>
    <mergeCell ref="M43:N43"/>
    <mergeCell ref="A42:H42"/>
    <mergeCell ref="I42:J42"/>
    <mergeCell ref="K42:L42"/>
    <mergeCell ref="M42:N42"/>
    <mergeCell ref="A41:H41"/>
    <mergeCell ref="I41:J41"/>
    <mergeCell ref="K41:L41"/>
    <mergeCell ref="M41:N41"/>
    <mergeCell ref="A45:N45"/>
    <mergeCell ref="A38:H38"/>
    <mergeCell ref="I38:J38"/>
    <mergeCell ref="K38:L38"/>
    <mergeCell ref="M38:N38"/>
    <mergeCell ref="I37:J37"/>
    <mergeCell ref="K37:L37"/>
    <mergeCell ref="M37:N37"/>
    <mergeCell ref="A40:H40"/>
    <mergeCell ref="I40:J40"/>
    <mergeCell ref="K40:L40"/>
    <mergeCell ref="M40:N40"/>
    <mergeCell ref="A39:H39"/>
    <mergeCell ref="I39:J39"/>
    <mergeCell ref="K39:L39"/>
    <mergeCell ref="M39:N39"/>
    <mergeCell ref="A34:H34"/>
    <mergeCell ref="I34:J34"/>
    <mergeCell ref="K34:L34"/>
    <mergeCell ref="M34:N34"/>
    <mergeCell ref="A37:H37"/>
    <mergeCell ref="I33:J33"/>
    <mergeCell ref="K33:L33"/>
    <mergeCell ref="M33:N33"/>
    <mergeCell ref="A36:H36"/>
    <mergeCell ref="I36:J36"/>
    <mergeCell ref="K36:L36"/>
    <mergeCell ref="M36:N36"/>
    <mergeCell ref="A35:H35"/>
    <mergeCell ref="I35:J35"/>
    <mergeCell ref="K35:L35"/>
    <mergeCell ref="M35:N35"/>
    <mergeCell ref="A33:H33"/>
    <mergeCell ref="I28:N28"/>
    <mergeCell ref="A10:B10"/>
    <mergeCell ref="C10:N10"/>
    <mergeCell ref="A11:B23"/>
    <mergeCell ref="A24:N24"/>
    <mergeCell ref="B25:G25"/>
    <mergeCell ref="I25:N25"/>
    <mergeCell ref="B28:G28"/>
    <mergeCell ref="A32:H32"/>
    <mergeCell ref="I32:J32"/>
    <mergeCell ref="K32:L32"/>
    <mergeCell ref="M32:N32"/>
    <mergeCell ref="B27:G27"/>
    <mergeCell ref="I29:N29"/>
    <mergeCell ref="A30:N30"/>
    <mergeCell ref="A31:H31"/>
    <mergeCell ref="I31:J31"/>
    <mergeCell ref="K31:L31"/>
    <mergeCell ref="M31:N31"/>
    <mergeCell ref="B29:G29"/>
    <mergeCell ref="I27:N27"/>
    <mergeCell ref="A9:B9"/>
    <mergeCell ref="C9:N9"/>
    <mergeCell ref="A6:D7"/>
    <mergeCell ref="E6:H7"/>
    <mergeCell ref="I6:N6"/>
    <mergeCell ref="I7:J7"/>
    <mergeCell ref="K7:L7"/>
    <mergeCell ref="M7:N7"/>
    <mergeCell ref="I26:N26"/>
    <mergeCell ref="B26:G26"/>
    <mergeCell ref="A1:N1"/>
    <mergeCell ref="A3:D3"/>
    <mergeCell ref="E3:H3"/>
    <mergeCell ref="I3:N3"/>
    <mergeCell ref="A4:D5"/>
    <mergeCell ref="E4:H5"/>
    <mergeCell ref="I4:N5"/>
    <mergeCell ref="A8:D8"/>
    <mergeCell ref="E8:H8"/>
    <mergeCell ref="I8:J8"/>
    <mergeCell ref="K8:L8"/>
    <mergeCell ref="M8:N8"/>
  </mergeCells>
  <conditionalFormatting sqref="C49:N49 C51:N51 C53:N53 C61:N61 C55:M55 C59:N59 C57:N57 C63:N63 C65:N65 C47:N47">
    <cfRule type="cellIs" dxfId="6" priority="2" stopIfTrue="1" operator="equal">
      <formula>"x"</formula>
    </cfRule>
  </conditionalFormatting>
  <conditionalFormatting sqref="C50:N50 C52:N52 C54:N54 C62:N62 C60:N60 C56:N56 C58:N58 C64:N64 C66:N66 C48:N48">
    <cfRule type="cellIs" dxfId="5" priority="3" stopIfTrue="1" operator="equal">
      <formula>"x"</formula>
    </cfRule>
  </conditionalFormatting>
  <conditionalFormatting sqref="N55">
    <cfRule type="cellIs" dxfId="4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7:N66"/>
  </dataValidations>
  <pageMargins left="0.7" right="0.7" top="0.75" bottom="0.75" header="0.3" footer="0.3"/>
  <pageSetup paperSize="9" scale="95" orientation="landscape" r:id="rId1"/>
  <rowBreaks count="2" manualBreakCount="2">
    <brk id="29" max="17" man="1"/>
    <brk id="67" max="17" man="1"/>
  </rowBreaks>
  <colBreaks count="1" manualBreakCount="1">
    <brk id="14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65410"/>
  <sheetViews>
    <sheetView zoomScale="110" zoomScaleNormal="110" zoomScaleSheetLayoutView="75" workbookViewId="0">
      <selection activeCell="B81" sqref="B81:L81"/>
    </sheetView>
  </sheetViews>
  <sheetFormatPr defaultColWidth="9.140625" defaultRowHeight="12.75" x14ac:dyDescent="0.25"/>
  <cols>
    <col min="1" max="1" width="9.42578125" style="51" customWidth="1"/>
    <col min="2" max="2" width="11.28515625" style="51" customWidth="1"/>
    <col min="3" max="3" width="6.28515625" style="51" customWidth="1"/>
    <col min="4" max="9" width="6.5703125" style="51" customWidth="1"/>
    <col min="10" max="10" width="6.85546875" style="51" customWidth="1"/>
    <col min="11" max="11" width="6.5703125" style="51" customWidth="1"/>
    <col min="12" max="12" width="7" style="51" customWidth="1"/>
    <col min="13" max="13" width="6.5703125" style="51" customWidth="1"/>
    <col min="14" max="14" width="6.140625" style="51" customWidth="1"/>
    <col min="15" max="240" width="9.140625" style="51"/>
    <col min="241" max="241" width="14.140625" style="51" bestFit="1" customWidth="1"/>
    <col min="242" max="16384" width="9.140625" style="51"/>
  </cols>
  <sheetData>
    <row r="1" spans="1:19" s="55" customFormat="1" ht="18" customHeight="1" x14ac:dyDescent="0.25">
      <c r="A1" s="778" t="s">
        <v>355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</row>
    <row r="2" spans="1:19" s="281" customFormat="1" ht="26.25" customHeight="1" x14ac:dyDescent="0.3">
      <c r="A2" s="911" t="s">
        <v>404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280"/>
      <c r="P2" s="280"/>
      <c r="Q2" s="280"/>
      <c r="R2" s="280"/>
      <c r="S2" s="280"/>
    </row>
    <row r="3" spans="1:19" s="53" customFormat="1" ht="44.25" customHeight="1" x14ac:dyDescent="0.25">
      <c r="A3" s="779" t="s">
        <v>356</v>
      </c>
      <c r="B3" s="780"/>
      <c r="C3" s="780"/>
      <c r="D3" s="781"/>
      <c r="E3" s="782" t="s">
        <v>419</v>
      </c>
      <c r="F3" s="783"/>
      <c r="G3" s="783"/>
      <c r="H3" s="784"/>
      <c r="I3" s="785" t="s">
        <v>350</v>
      </c>
      <c r="J3" s="786"/>
      <c r="K3" s="786"/>
      <c r="L3" s="786"/>
      <c r="M3" s="786"/>
      <c r="N3" s="787"/>
    </row>
    <row r="4" spans="1:19" s="53" customFormat="1" ht="12.75" customHeight="1" x14ac:dyDescent="0.25">
      <c r="A4" s="788" t="s">
        <v>357</v>
      </c>
      <c r="B4" s="789"/>
      <c r="C4" s="789"/>
      <c r="D4" s="790"/>
      <c r="E4" s="794"/>
      <c r="F4" s="795"/>
      <c r="G4" s="795"/>
      <c r="H4" s="795"/>
      <c r="I4" s="796" t="s">
        <v>349</v>
      </c>
      <c r="J4" s="797"/>
      <c r="K4" s="797"/>
      <c r="L4" s="798"/>
      <c r="M4" s="798"/>
      <c r="N4" s="799"/>
    </row>
    <row r="5" spans="1:19" s="53" customFormat="1" ht="21.75" customHeight="1" x14ac:dyDescent="0.25">
      <c r="A5" s="791"/>
      <c r="B5" s="792"/>
      <c r="C5" s="792"/>
      <c r="D5" s="793"/>
      <c r="E5" s="795"/>
      <c r="F5" s="795"/>
      <c r="G5" s="795"/>
      <c r="H5" s="795"/>
      <c r="I5" s="800"/>
      <c r="J5" s="801"/>
      <c r="K5" s="801"/>
      <c r="L5" s="801"/>
      <c r="M5" s="801"/>
      <c r="N5" s="802"/>
    </row>
    <row r="6" spans="1:19" s="53" customFormat="1" ht="21.75" customHeight="1" x14ac:dyDescent="0.25">
      <c r="A6" s="817" t="s">
        <v>282</v>
      </c>
      <c r="B6" s="818"/>
      <c r="C6" s="818"/>
      <c r="D6" s="819"/>
      <c r="E6" s="987" t="s">
        <v>401</v>
      </c>
      <c r="F6" s="987"/>
      <c r="G6" s="987"/>
      <c r="H6" s="988"/>
      <c r="I6" s="827" t="s">
        <v>283</v>
      </c>
      <c r="J6" s="827"/>
      <c r="K6" s="827"/>
      <c r="L6" s="827"/>
      <c r="M6" s="827"/>
      <c r="N6" s="827"/>
    </row>
    <row r="7" spans="1:19" s="53" customFormat="1" ht="27" customHeight="1" x14ac:dyDescent="0.25">
      <c r="A7" s="820"/>
      <c r="B7" s="821"/>
      <c r="C7" s="821"/>
      <c r="D7" s="822"/>
      <c r="E7" s="989"/>
      <c r="F7" s="989"/>
      <c r="G7" s="989"/>
      <c r="H7" s="990"/>
      <c r="I7" s="828">
        <v>2019</v>
      </c>
      <c r="J7" s="829"/>
      <c r="K7" s="830">
        <v>2020</v>
      </c>
      <c r="L7" s="830"/>
      <c r="M7" s="830">
        <v>2021</v>
      </c>
      <c r="N7" s="830"/>
    </row>
    <row r="8" spans="1:19" s="53" customFormat="1" ht="31.5" customHeight="1" x14ac:dyDescent="0.25">
      <c r="A8" s="803" t="s">
        <v>284</v>
      </c>
      <c r="B8" s="804"/>
      <c r="C8" s="804"/>
      <c r="D8" s="805"/>
      <c r="E8" s="806" t="s">
        <v>385</v>
      </c>
      <c r="F8" s="807"/>
      <c r="G8" s="807"/>
      <c r="H8" s="808"/>
      <c r="I8" s="809" t="s">
        <v>285</v>
      </c>
      <c r="J8" s="810"/>
      <c r="K8" s="811" t="s">
        <v>285</v>
      </c>
      <c r="L8" s="811"/>
      <c r="M8" s="811" t="s">
        <v>285</v>
      </c>
      <c r="N8" s="811"/>
    </row>
    <row r="9" spans="1:19" ht="45.75" customHeight="1" x14ac:dyDescent="0.25">
      <c r="A9" s="991" t="s">
        <v>286</v>
      </c>
      <c r="B9" s="992"/>
      <c r="C9" s="814" t="s">
        <v>386</v>
      </c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6"/>
    </row>
    <row r="10" spans="1:19" ht="38.25" hidden="1" customHeight="1" x14ac:dyDescent="0.3">
      <c r="A10" s="812"/>
      <c r="B10" s="813"/>
      <c r="C10" s="814"/>
      <c r="D10" s="834"/>
      <c r="E10" s="834"/>
      <c r="F10" s="834"/>
      <c r="G10" s="834"/>
      <c r="H10" s="834"/>
      <c r="I10" s="834"/>
      <c r="J10" s="834"/>
      <c r="K10" s="834"/>
      <c r="L10" s="834"/>
      <c r="M10" s="834"/>
      <c r="N10" s="835"/>
    </row>
    <row r="11" spans="1:19" ht="27.75" customHeight="1" x14ac:dyDescent="0.25">
      <c r="A11" s="836" t="s">
        <v>287</v>
      </c>
      <c r="B11" s="837"/>
      <c r="C11" s="912" t="s">
        <v>403</v>
      </c>
      <c r="D11" s="913"/>
      <c r="E11" s="913"/>
      <c r="F11" s="913"/>
      <c r="G11" s="913"/>
      <c r="H11" s="913"/>
      <c r="I11" s="913"/>
      <c r="J11" s="913"/>
      <c r="K11" s="913"/>
      <c r="L11" s="913"/>
      <c r="M11" s="913"/>
      <c r="N11" s="914"/>
    </row>
    <row r="12" spans="1:19" ht="27.75" customHeight="1" x14ac:dyDescent="0.25">
      <c r="A12" s="838"/>
      <c r="B12" s="839"/>
      <c r="C12" s="915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7"/>
    </row>
    <row r="13" spans="1:19" ht="27.75" customHeight="1" x14ac:dyDescent="0.25">
      <c r="A13" s="838"/>
      <c r="B13" s="839"/>
      <c r="C13" s="915"/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7"/>
    </row>
    <row r="14" spans="1:19" ht="33" customHeight="1" x14ac:dyDescent="0.25">
      <c r="A14" s="838"/>
      <c r="B14" s="839"/>
      <c r="C14" s="915"/>
      <c r="D14" s="916"/>
      <c r="E14" s="916"/>
      <c r="F14" s="916"/>
      <c r="G14" s="916"/>
      <c r="H14" s="916"/>
      <c r="I14" s="916"/>
      <c r="J14" s="916"/>
      <c r="K14" s="916"/>
      <c r="L14" s="916"/>
      <c r="M14" s="916"/>
      <c r="N14" s="917"/>
    </row>
    <row r="15" spans="1:19" ht="18.75" hidden="1" customHeight="1" x14ac:dyDescent="0.3">
      <c r="A15" s="838"/>
      <c r="B15" s="839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5"/>
    </row>
    <row r="16" spans="1:19" ht="16.5" hidden="1" customHeight="1" x14ac:dyDescent="0.3">
      <c r="A16" s="838"/>
      <c r="B16" s="839"/>
      <c r="C16" s="273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5"/>
    </row>
    <row r="17" spans="1:162" ht="23.25" hidden="1" customHeight="1" x14ac:dyDescent="0.3">
      <c r="A17" s="838"/>
      <c r="B17" s="839"/>
      <c r="C17" s="273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5"/>
    </row>
    <row r="18" spans="1:162" ht="20.25" hidden="1" customHeight="1" x14ac:dyDescent="0.3">
      <c r="A18" s="838"/>
      <c r="B18" s="839"/>
      <c r="C18" s="273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5"/>
    </row>
    <row r="19" spans="1:162" ht="13.5" hidden="1" customHeight="1" x14ac:dyDescent="0.3">
      <c r="A19" s="838"/>
      <c r="B19" s="839"/>
      <c r="C19" s="273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5"/>
    </row>
    <row r="20" spans="1:162" ht="13.5" hidden="1" customHeight="1" x14ac:dyDescent="0.3">
      <c r="A20" s="838"/>
      <c r="B20" s="839"/>
      <c r="C20" s="273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</row>
    <row r="21" spans="1:162" ht="13.5" hidden="1" customHeight="1" x14ac:dyDescent="0.3">
      <c r="A21" s="838"/>
      <c r="B21" s="839"/>
      <c r="C21" s="273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</row>
    <row r="22" spans="1:162" ht="13.5" hidden="1" customHeight="1" x14ac:dyDescent="0.3">
      <c r="A22" s="838"/>
      <c r="B22" s="839"/>
      <c r="C22" s="273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</row>
    <row r="23" spans="1:162" ht="13.5" hidden="1" customHeight="1" x14ac:dyDescent="0.3">
      <c r="A23" s="840"/>
      <c r="B23" s="841"/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8"/>
    </row>
    <row r="24" spans="1:162" ht="18.75" customHeight="1" x14ac:dyDescent="0.3">
      <c r="A24" s="842" t="s">
        <v>0</v>
      </c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</row>
    <row r="25" spans="1:162" ht="42.75" customHeight="1" x14ac:dyDescent="0.25">
      <c r="A25" s="56">
        <v>1</v>
      </c>
      <c r="B25" s="993" t="s">
        <v>387</v>
      </c>
      <c r="C25" s="994"/>
      <c r="D25" s="994"/>
      <c r="E25" s="994"/>
      <c r="F25" s="994"/>
      <c r="G25" s="995"/>
      <c r="H25" s="56">
        <v>6</v>
      </c>
      <c r="I25" s="831" t="s">
        <v>400</v>
      </c>
      <c r="J25" s="832"/>
      <c r="K25" s="832"/>
      <c r="L25" s="832"/>
      <c r="M25" s="832"/>
      <c r="N25" s="83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</row>
    <row r="26" spans="1:162" ht="27" customHeight="1" x14ac:dyDescent="0.25">
      <c r="A26" s="56">
        <v>2</v>
      </c>
      <c r="B26" s="993" t="s">
        <v>394</v>
      </c>
      <c r="C26" s="994"/>
      <c r="D26" s="994"/>
      <c r="E26" s="994"/>
      <c r="F26" s="994"/>
      <c r="G26" s="995"/>
      <c r="H26" s="56">
        <v>7</v>
      </c>
      <c r="I26" s="831"/>
      <c r="J26" s="832"/>
      <c r="K26" s="832"/>
      <c r="L26" s="832"/>
      <c r="M26" s="832"/>
      <c r="N26" s="83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</row>
    <row r="27" spans="1:162" ht="46.5" customHeight="1" x14ac:dyDescent="0.25">
      <c r="A27" s="56">
        <v>3</v>
      </c>
      <c r="B27" s="831" t="s">
        <v>395</v>
      </c>
      <c r="C27" s="832"/>
      <c r="D27" s="832"/>
      <c r="E27" s="832"/>
      <c r="F27" s="832"/>
      <c r="G27" s="833"/>
      <c r="H27" s="56">
        <v>8</v>
      </c>
      <c r="I27" s="831"/>
      <c r="J27" s="832"/>
      <c r="K27" s="832"/>
      <c r="L27" s="832"/>
      <c r="M27" s="832"/>
      <c r="N27" s="83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</row>
    <row r="28" spans="1:162" ht="27" customHeight="1" x14ac:dyDescent="0.25">
      <c r="A28" s="56">
        <v>4</v>
      </c>
      <c r="B28" s="993" t="s">
        <v>396</v>
      </c>
      <c r="C28" s="994"/>
      <c r="D28" s="994"/>
      <c r="E28" s="994"/>
      <c r="F28" s="994"/>
      <c r="G28" s="995"/>
      <c r="H28" s="56">
        <v>9</v>
      </c>
      <c r="I28" s="831"/>
      <c r="J28" s="832"/>
      <c r="K28" s="832"/>
      <c r="L28" s="832"/>
      <c r="M28" s="832"/>
      <c r="N28" s="83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</row>
    <row r="29" spans="1:162" ht="27" customHeight="1" x14ac:dyDescent="0.25">
      <c r="A29" s="56">
        <v>5</v>
      </c>
      <c r="B29" s="993" t="s">
        <v>399</v>
      </c>
      <c r="C29" s="994"/>
      <c r="D29" s="994"/>
      <c r="E29" s="994"/>
      <c r="F29" s="994"/>
      <c r="G29" s="995"/>
      <c r="H29" s="56">
        <v>10</v>
      </c>
      <c r="I29" s="831"/>
      <c r="J29" s="832"/>
      <c r="K29" s="832"/>
      <c r="L29" s="832"/>
      <c r="M29" s="832"/>
      <c r="N29" s="83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</row>
    <row r="30" spans="1:162" x14ac:dyDescent="0.25">
      <c r="A30" s="856" t="s">
        <v>288</v>
      </c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8"/>
    </row>
    <row r="31" spans="1:162" ht="35.25" customHeight="1" x14ac:dyDescent="0.25">
      <c r="A31" s="859" t="s">
        <v>289</v>
      </c>
      <c r="B31" s="860"/>
      <c r="C31" s="860"/>
      <c r="D31" s="860"/>
      <c r="E31" s="860"/>
      <c r="F31" s="860"/>
      <c r="G31" s="860"/>
      <c r="H31" s="861"/>
      <c r="I31" s="842" t="s">
        <v>390</v>
      </c>
      <c r="J31" s="844"/>
      <c r="K31" s="862" t="s">
        <v>391</v>
      </c>
      <c r="L31" s="862"/>
      <c r="M31" s="863" t="s">
        <v>290</v>
      </c>
      <c r="N31" s="863"/>
    </row>
    <row r="32" spans="1:162" x14ac:dyDescent="0.25">
      <c r="A32" s="851" t="s">
        <v>388</v>
      </c>
      <c r="B32" s="852"/>
      <c r="C32" s="852"/>
      <c r="D32" s="852"/>
      <c r="E32" s="852"/>
      <c r="F32" s="852"/>
      <c r="G32" s="852"/>
      <c r="H32" s="853"/>
      <c r="I32" s="855">
        <v>1</v>
      </c>
      <c r="J32" s="855"/>
      <c r="K32" s="854"/>
      <c r="L32" s="854"/>
      <c r="M32" s="855">
        <f>K32-I32</f>
        <v>-1</v>
      </c>
      <c r="N32" s="855"/>
      <c r="O32" s="279"/>
    </row>
    <row r="33" spans="1:15" x14ac:dyDescent="0.25">
      <c r="A33" s="851" t="s">
        <v>389</v>
      </c>
      <c r="B33" s="852"/>
      <c r="C33" s="852"/>
      <c r="D33" s="852"/>
      <c r="E33" s="852"/>
      <c r="F33" s="852"/>
      <c r="G33" s="852"/>
      <c r="H33" s="853"/>
      <c r="I33" s="855">
        <v>50</v>
      </c>
      <c r="J33" s="855"/>
      <c r="K33" s="867"/>
      <c r="L33" s="867"/>
      <c r="M33" s="855">
        <f t="shared" ref="M33:M34" si="0">K33-I33</f>
        <v>-50</v>
      </c>
      <c r="N33" s="855"/>
      <c r="O33" s="279"/>
    </row>
    <row r="34" spans="1:15" s="77" customFormat="1" x14ac:dyDescent="0.25">
      <c r="A34" s="851" t="s">
        <v>402</v>
      </c>
      <c r="B34" s="852"/>
      <c r="C34" s="852"/>
      <c r="D34" s="852"/>
      <c r="E34" s="852"/>
      <c r="F34" s="852"/>
      <c r="G34" s="852"/>
      <c r="H34" s="853"/>
      <c r="I34" s="855">
        <v>50</v>
      </c>
      <c r="J34" s="855"/>
      <c r="K34" s="867"/>
      <c r="L34" s="867"/>
      <c r="M34" s="855">
        <f t="shared" si="0"/>
        <v>-50</v>
      </c>
      <c r="N34" s="855"/>
    </row>
    <row r="35" spans="1:15" ht="23.25" customHeight="1" x14ac:dyDescent="0.25">
      <c r="A35" s="859" t="s">
        <v>291</v>
      </c>
      <c r="B35" s="860"/>
      <c r="C35" s="860"/>
      <c r="D35" s="860"/>
      <c r="E35" s="860"/>
      <c r="F35" s="860"/>
      <c r="G35" s="860"/>
      <c r="H35" s="861"/>
      <c r="I35" s="842" t="s">
        <v>390</v>
      </c>
      <c r="J35" s="844"/>
      <c r="K35" s="862" t="s">
        <v>391</v>
      </c>
      <c r="L35" s="862"/>
      <c r="M35" s="863" t="s">
        <v>290</v>
      </c>
      <c r="N35" s="863"/>
    </row>
    <row r="36" spans="1:15" x14ac:dyDescent="0.25">
      <c r="A36" s="851" t="s">
        <v>398</v>
      </c>
      <c r="B36" s="852"/>
      <c r="C36" s="852"/>
      <c r="D36" s="852"/>
      <c r="E36" s="852"/>
      <c r="F36" s="852"/>
      <c r="G36" s="852"/>
      <c r="H36" s="853"/>
      <c r="I36" s="868">
        <v>1</v>
      </c>
      <c r="J36" s="854"/>
      <c r="K36" s="871"/>
      <c r="L36" s="854"/>
      <c r="M36" s="870">
        <f>K36-I36</f>
        <v>-1</v>
      </c>
      <c r="N36" s="870"/>
    </row>
    <row r="37" spans="1:15" x14ac:dyDescent="0.25">
      <c r="A37" s="851"/>
      <c r="B37" s="852"/>
      <c r="C37" s="852"/>
      <c r="D37" s="852"/>
      <c r="E37" s="852"/>
      <c r="F37" s="852"/>
      <c r="G37" s="852"/>
      <c r="H37" s="853"/>
      <c r="I37" s="871"/>
      <c r="J37" s="854"/>
      <c r="K37" s="871"/>
      <c r="L37" s="854"/>
      <c r="M37" s="855"/>
      <c r="N37" s="855"/>
    </row>
    <row r="38" spans="1:15" ht="24" customHeight="1" x14ac:dyDescent="0.25">
      <c r="A38" s="859" t="s">
        <v>292</v>
      </c>
      <c r="B38" s="860"/>
      <c r="C38" s="860"/>
      <c r="D38" s="860"/>
      <c r="E38" s="860"/>
      <c r="F38" s="860"/>
      <c r="G38" s="860"/>
      <c r="H38" s="861"/>
      <c r="I38" s="842" t="s">
        <v>390</v>
      </c>
      <c r="J38" s="844"/>
      <c r="K38" s="862" t="s">
        <v>391</v>
      </c>
      <c r="L38" s="862"/>
      <c r="M38" s="863" t="s">
        <v>290</v>
      </c>
      <c r="N38" s="863"/>
    </row>
    <row r="39" spans="1:15" x14ac:dyDescent="0.25">
      <c r="A39" s="851"/>
      <c r="B39" s="852"/>
      <c r="C39" s="852"/>
      <c r="D39" s="852"/>
      <c r="E39" s="852"/>
      <c r="F39" s="852"/>
      <c r="G39" s="852"/>
      <c r="H39" s="853"/>
      <c r="I39" s="874">
        <v>0</v>
      </c>
      <c r="J39" s="874"/>
      <c r="K39" s="874"/>
      <c r="L39" s="874"/>
      <c r="M39" s="875">
        <f>K39-I39</f>
        <v>0</v>
      </c>
      <c r="N39" s="855"/>
    </row>
    <row r="40" spans="1:15" x14ac:dyDescent="0.25">
      <c r="A40" s="851"/>
      <c r="B40" s="852"/>
      <c r="C40" s="852"/>
      <c r="D40" s="852"/>
      <c r="E40" s="852"/>
      <c r="F40" s="852"/>
      <c r="G40" s="852"/>
      <c r="H40" s="853"/>
      <c r="I40" s="874">
        <v>0</v>
      </c>
      <c r="J40" s="874"/>
      <c r="K40" s="874"/>
      <c r="L40" s="874"/>
      <c r="M40" s="875">
        <f>K40-I40</f>
        <v>0</v>
      </c>
      <c r="N40" s="855"/>
    </row>
    <row r="41" spans="1:15" ht="31.5" customHeight="1" x14ac:dyDescent="0.25">
      <c r="A41" s="859" t="s">
        <v>293</v>
      </c>
      <c r="B41" s="860"/>
      <c r="C41" s="860"/>
      <c r="D41" s="860"/>
      <c r="E41" s="860"/>
      <c r="F41" s="860"/>
      <c r="G41" s="860"/>
      <c r="H41" s="861"/>
      <c r="I41" s="842" t="s">
        <v>390</v>
      </c>
      <c r="J41" s="844"/>
      <c r="K41" s="862" t="s">
        <v>391</v>
      </c>
      <c r="L41" s="862"/>
      <c r="M41" s="863" t="s">
        <v>290</v>
      </c>
      <c r="N41" s="863"/>
    </row>
    <row r="42" spans="1:15" x14ac:dyDescent="0.25">
      <c r="A42" s="851"/>
      <c r="B42" s="852"/>
      <c r="C42" s="852"/>
      <c r="D42" s="852"/>
      <c r="E42" s="852"/>
      <c r="F42" s="852"/>
      <c r="G42" s="852"/>
      <c r="H42" s="853"/>
      <c r="I42" s="868">
        <v>0</v>
      </c>
      <c r="J42" s="854"/>
      <c r="K42" s="868">
        <v>0</v>
      </c>
      <c r="L42" s="854"/>
      <c r="M42" s="982">
        <f>K42-I42</f>
        <v>0</v>
      </c>
      <c r="N42" s="855"/>
    </row>
    <row r="43" spans="1:15" x14ac:dyDescent="0.25">
      <c r="A43" s="851"/>
      <c r="B43" s="852"/>
      <c r="C43" s="852"/>
      <c r="D43" s="852"/>
      <c r="E43" s="852"/>
      <c r="F43" s="852"/>
      <c r="G43" s="852"/>
      <c r="H43" s="853"/>
      <c r="I43" s="854">
        <v>0</v>
      </c>
      <c r="J43" s="854"/>
      <c r="K43" s="854">
        <v>0</v>
      </c>
      <c r="L43" s="854"/>
      <c r="M43" s="855">
        <f>K43-I43</f>
        <v>0</v>
      </c>
      <c r="N43" s="855"/>
    </row>
    <row r="45" spans="1:15" x14ac:dyDescent="0.25">
      <c r="A45" s="876" t="s">
        <v>294</v>
      </c>
      <c r="B45" s="877"/>
      <c r="C45" s="877"/>
      <c r="D45" s="877"/>
      <c r="E45" s="877"/>
      <c r="F45" s="877"/>
      <c r="G45" s="877"/>
      <c r="H45" s="877"/>
      <c r="I45" s="877"/>
      <c r="J45" s="877"/>
      <c r="K45" s="877"/>
      <c r="L45" s="877"/>
      <c r="M45" s="877"/>
      <c r="N45" s="878"/>
    </row>
    <row r="46" spans="1:15" ht="48.75" customHeight="1" x14ac:dyDescent="0.25">
      <c r="A46" s="879" t="s">
        <v>295</v>
      </c>
      <c r="B46" s="879"/>
      <c r="C46" s="57" t="s">
        <v>296</v>
      </c>
      <c r="D46" s="57" t="s">
        <v>297</v>
      </c>
      <c r="E46" s="57" t="s">
        <v>298</v>
      </c>
      <c r="F46" s="57" t="s">
        <v>299</v>
      </c>
      <c r="G46" s="57" t="s">
        <v>300</v>
      </c>
      <c r="H46" s="57" t="s">
        <v>301</v>
      </c>
      <c r="I46" s="57" t="s">
        <v>302</v>
      </c>
      <c r="J46" s="57" t="s">
        <v>303</v>
      </c>
      <c r="K46" s="57" t="s">
        <v>304</v>
      </c>
      <c r="L46" s="57" t="s">
        <v>305</v>
      </c>
      <c r="M46" s="57" t="s">
        <v>306</v>
      </c>
      <c r="N46" s="57" t="s">
        <v>307</v>
      </c>
    </row>
    <row r="47" spans="1:15" ht="12" customHeight="1" x14ac:dyDescent="0.25">
      <c r="A47" s="880">
        <f>IF(A25&gt;0,A25,"")</f>
        <v>1</v>
      </c>
      <c r="B47" s="881"/>
      <c r="C47" s="58"/>
      <c r="D47" s="58"/>
      <c r="E47" s="58" t="s">
        <v>325</v>
      </c>
      <c r="F47" s="59"/>
      <c r="G47" s="59"/>
      <c r="H47" s="59"/>
      <c r="I47" s="59"/>
      <c r="J47" s="80"/>
      <c r="K47" s="59"/>
      <c r="L47" s="58"/>
      <c r="M47" s="58"/>
      <c r="N47" s="58"/>
    </row>
    <row r="48" spans="1:15" ht="12" customHeight="1" thickBot="1" x14ac:dyDescent="0.3">
      <c r="A48" s="882"/>
      <c r="B48" s="883"/>
      <c r="C48" s="61"/>
      <c r="D48" s="61"/>
      <c r="E48" s="61"/>
      <c r="F48" s="62"/>
      <c r="G48" s="62"/>
      <c r="H48" s="62"/>
      <c r="I48" s="62"/>
      <c r="J48" s="81"/>
      <c r="K48" s="63"/>
      <c r="L48" s="62"/>
      <c r="M48" s="62"/>
      <c r="N48" s="61"/>
    </row>
    <row r="49" spans="1:14" ht="12" customHeight="1" x14ac:dyDescent="0.25">
      <c r="A49" s="880">
        <f>IF(A26&gt;0,A26,"")</f>
        <v>2</v>
      </c>
      <c r="B49" s="881"/>
      <c r="C49" s="58"/>
      <c r="D49" s="58"/>
      <c r="E49" s="58" t="s">
        <v>325</v>
      </c>
      <c r="F49" s="59"/>
      <c r="G49" s="59"/>
      <c r="H49" s="59"/>
      <c r="I49" s="59"/>
      <c r="J49" s="59"/>
      <c r="K49" s="59"/>
      <c r="L49" s="58"/>
      <c r="M49" s="58"/>
      <c r="N49" s="58"/>
    </row>
    <row r="50" spans="1:14" ht="13.5" thickBot="1" x14ac:dyDescent="0.3">
      <c r="A50" s="882"/>
      <c r="B50" s="883"/>
      <c r="C50" s="61"/>
      <c r="D50" s="61"/>
      <c r="E50" s="61"/>
      <c r="F50" s="62"/>
      <c r="G50" s="62"/>
      <c r="H50" s="62"/>
      <c r="I50" s="62"/>
      <c r="J50" s="62"/>
      <c r="K50" s="63"/>
      <c r="L50" s="62"/>
      <c r="M50" s="62"/>
      <c r="N50" s="61"/>
    </row>
    <row r="51" spans="1:14" x14ac:dyDescent="0.25">
      <c r="A51" s="880">
        <f>IF(A27&gt;0,A27,"")</f>
        <v>3</v>
      </c>
      <c r="B51" s="881"/>
      <c r="C51" s="58"/>
      <c r="D51" s="78"/>
      <c r="E51" s="58"/>
      <c r="F51" s="59" t="s">
        <v>325</v>
      </c>
      <c r="G51" s="59" t="s">
        <v>325</v>
      </c>
      <c r="H51" s="59" t="s">
        <v>325</v>
      </c>
      <c r="I51" s="59" t="s">
        <v>325</v>
      </c>
      <c r="J51" s="59" t="s">
        <v>325</v>
      </c>
      <c r="K51" s="59" t="s">
        <v>325</v>
      </c>
      <c r="L51" s="60"/>
      <c r="M51" s="59"/>
      <c r="N51" s="58"/>
    </row>
    <row r="52" spans="1:14" ht="13.5" thickBot="1" x14ac:dyDescent="0.3">
      <c r="A52" s="882"/>
      <c r="B52" s="883"/>
      <c r="C52" s="61"/>
      <c r="D52" s="61"/>
      <c r="E52" s="61"/>
      <c r="F52" s="62"/>
      <c r="G52" s="62"/>
      <c r="H52" s="62"/>
      <c r="I52" s="62"/>
      <c r="J52" s="62"/>
      <c r="K52" s="63"/>
      <c r="L52" s="63"/>
      <c r="M52" s="63"/>
      <c r="N52" s="61"/>
    </row>
    <row r="53" spans="1:14" x14ac:dyDescent="0.25">
      <c r="A53" s="880">
        <v>4</v>
      </c>
      <c r="B53" s="881"/>
      <c r="C53" s="58"/>
      <c r="D53" s="58"/>
      <c r="E53" s="58"/>
      <c r="F53" s="59"/>
      <c r="G53" s="59"/>
      <c r="H53" s="59"/>
      <c r="I53" s="59"/>
      <c r="J53" s="59" t="s">
        <v>325</v>
      </c>
      <c r="K53" s="59" t="s">
        <v>325</v>
      </c>
      <c r="L53" s="59"/>
      <c r="M53" s="59"/>
      <c r="N53" s="58"/>
    </row>
    <row r="54" spans="1:14" ht="13.5" thickBot="1" x14ac:dyDescent="0.3">
      <c r="A54" s="882"/>
      <c r="B54" s="883"/>
      <c r="C54" s="61"/>
      <c r="D54" s="61"/>
      <c r="E54" s="61"/>
      <c r="F54" s="62"/>
      <c r="G54" s="62"/>
      <c r="H54" s="62"/>
      <c r="I54" s="62"/>
      <c r="J54" s="62"/>
      <c r="K54" s="62"/>
      <c r="L54" s="61"/>
      <c r="M54" s="61"/>
      <c r="N54" s="64"/>
    </row>
    <row r="55" spans="1:14" x14ac:dyDescent="0.25">
      <c r="A55" s="880">
        <v>5</v>
      </c>
      <c r="B55" s="881"/>
      <c r="C55" s="58"/>
      <c r="D55" s="58"/>
      <c r="E55" s="58"/>
      <c r="F55" s="59"/>
      <c r="G55" s="59"/>
      <c r="H55" s="59"/>
      <c r="I55" s="59"/>
      <c r="J55" s="59"/>
      <c r="K55" s="59"/>
      <c r="L55" s="58" t="s">
        <v>325</v>
      </c>
      <c r="M55" s="58"/>
      <c r="N55" s="58"/>
    </row>
    <row r="56" spans="1:14" ht="13.5" thickBot="1" x14ac:dyDescent="0.3">
      <c r="A56" s="882"/>
      <c r="B56" s="883"/>
      <c r="C56" s="61"/>
      <c r="D56" s="61"/>
      <c r="E56" s="61"/>
      <c r="F56" s="62"/>
      <c r="G56" s="62"/>
      <c r="H56" s="62"/>
      <c r="I56" s="62"/>
      <c r="J56" s="62"/>
      <c r="K56" s="62"/>
      <c r="L56" s="61"/>
      <c r="M56" s="61"/>
      <c r="N56" s="61"/>
    </row>
    <row r="57" spans="1:14" x14ac:dyDescent="0.25">
      <c r="A57" s="880">
        <v>6</v>
      </c>
      <c r="B57" s="881"/>
      <c r="C57" s="58"/>
      <c r="D57" s="58"/>
      <c r="E57" s="58"/>
      <c r="F57" s="59"/>
      <c r="G57" s="59"/>
      <c r="H57" s="59"/>
      <c r="I57" s="59"/>
      <c r="J57" s="59"/>
      <c r="K57" s="59"/>
      <c r="L57" s="58" t="s">
        <v>325</v>
      </c>
      <c r="M57" s="58" t="s">
        <v>325</v>
      </c>
      <c r="N57" s="58" t="s">
        <v>325</v>
      </c>
    </row>
    <row r="58" spans="1:14" ht="13.5" thickBot="1" x14ac:dyDescent="0.3">
      <c r="A58" s="882"/>
      <c r="B58" s="883"/>
      <c r="C58" s="61"/>
      <c r="D58" s="61"/>
      <c r="E58" s="61"/>
      <c r="F58" s="62"/>
      <c r="G58" s="62"/>
      <c r="H58" s="62"/>
      <c r="I58" s="62"/>
      <c r="J58" s="62"/>
      <c r="K58" s="62"/>
      <c r="L58" s="61"/>
      <c r="M58" s="61"/>
      <c r="N58" s="61"/>
    </row>
    <row r="59" spans="1:14" x14ac:dyDescent="0.25">
      <c r="A59" s="880">
        <v>7</v>
      </c>
      <c r="B59" s="881"/>
      <c r="C59" s="58"/>
      <c r="D59" s="58"/>
      <c r="E59" s="58"/>
      <c r="F59" s="59"/>
      <c r="G59" s="59"/>
      <c r="H59" s="59"/>
      <c r="I59" s="59"/>
      <c r="J59" s="59"/>
      <c r="K59" s="59"/>
      <c r="L59" s="58"/>
      <c r="M59" s="58"/>
      <c r="N59" s="58"/>
    </row>
    <row r="60" spans="1:14" ht="10.5" customHeight="1" thickBot="1" x14ac:dyDescent="0.3">
      <c r="A60" s="882"/>
      <c r="B60" s="883"/>
      <c r="C60" s="61"/>
      <c r="D60" s="61"/>
      <c r="E60" s="61"/>
      <c r="F60" s="62"/>
      <c r="G60" s="62"/>
      <c r="H60" s="62"/>
      <c r="I60" s="62"/>
      <c r="J60" s="62"/>
      <c r="K60" s="62"/>
      <c r="L60" s="61"/>
      <c r="M60" s="61"/>
      <c r="N60" s="61"/>
    </row>
    <row r="61" spans="1:14" ht="1.5" hidden="1" customHeight="1" x14ac:dyDescent="0.3">
      <c r="A61" s="880">
        <v>8</v>
      </c>
      <c r="B61" s="881"/>
      <c r="C61" s="58"/>
      <c r="D61" s="58"/>
      <c r="E61" s="58"/>
      <c r="F61" s="59"/>
      <c r="G61" s="59"/>
      <c r="H61" s="59"/>
      <c r="I61" s="59"/>
      <c r="J61" s="59"/>
      <c r="K61" s="59"/>
      <c r="L61" s="58"/>
      <c r="M61" s="58"/>
      <c r="N61" s="65"/>
    </row>
    <row r="62" spans="1:14" ht="13.9" hidden="1" thickBot="1" x14ac:dyDescent="0.35">
      <c r="A62" s="882"/>
      <c r="B62" s="883"/>
      <c r="C62" s="61"/>
      <c r="D62" s="61"/>
      <c r="E62" s="61"/>
      <c r="F62" s="62"/>
      <c r="G62" s="62"/>
      <c r="H62" s="62"/>
      <c r="I62" s="62"/>
      <c r="J62" s="62"/>
      <c r="K62" s="62"/>
      <c r="L62" s="61"/>
      <c r="M62" s="61"/>
      <c r="N62" s="61"/>
    </row>
    <row r="63" spans="1:14" ht="13.15" hidden="1" x14ac:dyDescent="0.3">
      <c r="A63" s="880">
        <v>9</v>
      </c>
      <c r="B63" s="881"/>
      <c r="C63" s="58"/>
      <c r="D63" s="58"/>
      <c r="E63" s="58"/>
      <c r="F63" s="59"/>
      <c r="G63" s="59"/>
      <c r="H63" s="59"/>
      <c r="I63" s="59"/>
      <c r="J63" s="59"/>
      <c r="K63" s="59"/>
      <c r="L63" s="58"/>
      <c r="M63" s="58"/>
      <c r="N63" s="58"/>
    </row>
    <row r="64" spans="1:14" ht="13.9" hidden="1" thickBot="1" x14ac:dyDescent="0.35">
      <c r="A64" s="882"/>
      <c r="B64" s="883"/>
      <c r="C64" s="61"/>
      <c r="D64" s="61"/>
      <c r="E64" s="61"/>
      <c r="F64" s="62"/>
      <c r="G64" s="62"/>
      <c r="H64" s="62"/>
      <c r="I64" s="62"/>
      <c r="J64" s="62"/>
      <c r="K64" s="62"/>
      <c r="L64" s="61"/>
      <c r="M64" s="61"/>
      <c r="N64" s="61"/>
    </row>
    <row r="65" spans="1:14" ht="13.15" hidden="1" x14ac:dyDescent="0.3">
      <c r="A65" s="880">
        <v>10</v>
      </c>
      <c r="B65" s="881"/>
      <c r="C65" s="58"/>
      <c r="D65" s="58"/>
      <c r="E65" s="58"/>
      <c r="F65" s="59"/>
      <c r="G65" s="59"/>
      <c r="H65" s="59"/>
      <c r="I65" s="59"/>
      <c r="J65" s="59"/>
      <c r="K65" s="59"/>
      <c r="L65" s="58"/>
      <c r="M65" s="58"/>
      <c r="N65" s="58"/>
    </row>
    <row r="66" spans="1:14" ht="13.9" hidden="1" thickBot="1" x14ac:dyDescent="0.35">
      <c r="A66" s="882"/>
      <c r="B66" s="883"/>
      <c r="C66" s="61"/>
      <c r="D66" s="61"/>
      <c r="E66" s="61"/>
      <c r="F66" s="61"/>
      <c r="G66" s="61"/>
      <c r="H66" s="61"/>
      <c r="I66" s="61"/>
      <c r="J66" s="62"/>
      <c r="K66" s="62"/>
      <c r="L66" s="61"/>
      <c r="M66" s="61"/>
      <c r="N66" s="61"/>
    </row>
    <row r="67" spans="1:14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x14ac:dyDescent="0.25">
      <c r="A68" s="884" t="s">
        <v>308</v>
      </c>
      <c r="B68" s="885"/>
      <c r="C68" s="885"/>
      <c r="D68" s="885"/>
      <c r="E68" s="885"/>
      <c r="F68" s="885"/>
      <c r="G68" s="885"/>
      <c r="H68" s="885"/>
      <c r="I68" s="885"/>
      <c r="J68" s="885"/>
      <c r="K68" s="885"/>
      <c r="L68" s="885"/>
      <c r="M68" s="885"/>
      <c r="N68" s="886"/>
    </row>
    <row r="69" spans="1:14" ht="31.5" customHeight="1" x14ac:dyDescent="0.25">
      <c r="A69" s="67" t="s">
        <v>309</v>
      </c>
      <c r="B69" s="887" t="s">
        <v>310</v>
      </c>
      <c r="C69" s="888"/>
      <c r="D69" s="888"/>
      <c r="E69" s="888"/>
      <c r="F69" s="889"/>
      <c r="G69" s="890" t="s">
        <v>352</v>
      </c>
      <c r="H69" s="891"/>
      <c r="I69" s="891" t="s">
        <v>311</v>
      </c>
      <c r="J69" s="891"/>
      <c r="K69" s="891" t="s">
        <v>312</v>
      </c>
      <c r="L69" s="891"/>
      <c r="M69" s="892" t="s">
        <v>313</v>
      </c>
      <c r="N69" s="892"/>
    </row>
    <row r="70" spans="1:14" s="450" customFormat="1" ht="11.25" x14ac:dyDescent="0.25">
      <c r="A70" s="449" t="s">
        <v>354</v>
      </c>
      <c r="B70" s="971" t="s">
        <v>407</v>
      </c>
      <c r="C70" s="972"/>
      <c r="D70" s="972"/>
      <c r="E70" s="972"/>
      <c r="F70" s="973"/>
      <c r="G70" s="981" t="s">
        <v>324</v>
      </c>
      <c r="H70" s="975"/>
      <c r="I70" s="980"/>
      <c r="J70" s="976"/>
      <c r="K70" s="980" t="s">
        <v>324</v>
      </c>
      <c r="L70" s="976"/>
      <c r="M70" s="970"/>
      <c r="N70" s="970"/>
    </row>
    <row r="71" spans="1:14" s="450" customFormat="1" ht="11.25" x14ac:dyDescent="0.25">
      <c r="A71" s="449" t="s">
        <v>354</v>
      </c>
      <c r="B71" s="451" t="s">
        <v>405</v>
      </c>
      <c r="C71" s="452"/>
      <c r="D71" s="452"/>
      <c r="E71" s="452"/>
      <c r="F71" s="453"/>
      <c r="G71" s="981" t="s">
        <v>324</v>
      </c>
      <c r="H71" s="975"/>
      <c r="I71" s="980"/>
      <c r="J71" s="976"/>
      <c r="K71" s="980" t="s">
        <v>324</v>
      </c>
      <c r="L71" s="976"/>
      <c r="M71" s="970"/>
      <c r="N71" s="970"/>
    </row>
    <row r="72" spans="1:14" s="450" customFormat="1" ht="11.25" x14ac:dyDescent="0.25">
      <c r="A72" s="449" t="s">
        <v>354</v>
      </c>
      <c r="B72" s="451" t="s">
        <v>406</v>
      </c>
      <c r="C72" s="452"/>
      <c r="D72" s="452"/>
      <c r="E72" s="452"/>
      <c r="F72" s="453"/>
      <c r="G72" s="981" t="s">
        <v>324</v>
      </c>
      <c r="H72" s="975"/>
      <c r="I72" s="980"/>
      <c r="J72" s="976"/>
      <c r="K72" s="980" t="s">
        <v>324</v>
      </c>
      <c r="L72" s="976"/>
      <c r="M72" s="970"/>
      <c r="N72" s="970"/>
    </row>
    <row r="73" spans="1:14" s="450" customFormat="1" ht="11.25" x14ac:dyDescent="0.25">
      <c r="A73" s="449" t="s">
        <v>423</v>
      </c>
      <c r="B73" s="971" t="s">
        <v>351</v>
      </c>
      <c r="C73" s="972"/>
      <c r="D73" s="972"/>
      <c r="E73" s="972"/>
      <c r="F73" s="973"/>
      <c r="G73" s="974">
        <v>20</v>
      </c>
      <c r="H73" s="975"/>
      <c r="I73" s="976"/>
      <c r="J73" s="976"/>
      <c r="K73" s="980">
        <v>20</v>
      </c>
      <c r="L73" s="976"/>
      <c r="M73" s="970"/>
      <c r="N73" s="970"/>
    </row>
    <row r="74" spans="1:14" s="450" customFormat="1" ht="10.5" customHeight="1" x14ac:dyDescent="0.25">
      <c r="A74" s="449" t="s">
        <v>1</v>
      </c>
      <c r="B74" s="971" t="s">
        <v>392</v>
      </c>
      <c r="C74" s="972"/>
      <c r="D74" s="972"/>
      <c r="E74" s="972"/>
      <c r="F74" s="973"/>
      <c r="G74" s="974">
        <v>20</v>
      </c>
      <c r="H74" s="975"/>
      <c r="I74" s="976"/>
      <c r="J74" s="976"/>
      <c r="K74" s="980">
        <v>20</v>
      </c>
      <c r="L74" s="976"/>
      <c r="M74" s="970"/>
      <c r="N74" s="970"/>
    </row>
    <row r="75" spans="1:14" s="450" customFormat="1" ht="11.25" hidden="1" x14ac:dyDescent="0.25">
      <c r="A75" s="449" t="s">
        <v>1</v>
      </c>
      <c r="B75" s="977" t="s">
        <v>2</v>
      </c>
      <c r="C75" s="978"/>
      <c r="D75" s="978"/>
      <c r="E75" s="978"/>
      <c r="F75" s="979"/>
      <c r="G75" s="974"/>
      <c r="H75" s="975"/>
      <c r="I75" s="976"/>
      <c r="J75" s="976"/>
      <c r="K75" s="976"/>
      <c r="L75" s="976"/>
      <c r="M75" s="970"/>
      <c r="N75" s="970"/>
    </row>
    <row r="76" spans="1:14" s="450" customFormat="1" ht="11.25" hidden="1" x14ac:dyDescent="0.25">
      <c r="A76" s="449"/>
      <c r="B76" s="977"/>
      <c r="C76" s="978"/>
      <c r="D76" s="978"/>
      <c r="E76" s="978"/>
      <c r="F76" s="979"/>
      <c r="G76" s="974"/>
      <c r="H76" s="975"/>
      <c r="I76" s="976"/>
      <c r="J76" s="976"/>
      <c r="K76" s="976"/>
      <c r="L76" s="976"/>
      <c r="M76" s="970"/>
      <c r="N76" s="970"/>
    </row>
    <row r="77" spans="1:14" s="450" customFormat="1" ht="11.25" hidden="1" x14ac:dyDescent="0.25">
      <c r="A77" s="449"/>
      <c r="B77" s="977"/>
      <c r="C77" s="978"/>
      <c r="D77" s="978"/>
      <c r="E77" s="978"/>
      <c r="F77" s="979"/>
      <c r="G77" s="974"/>
      <c r="H77" s="975"/>
      <c r="I77" s="976"/>
      <c r="J77" s="976"/>
      <c r="K77" s="976"/>
      <c r="L77" s="976"/>
      <c r="M77" s="970"/>
      <c r="N77" s="970"/>
    </row>
    <row r="78" spans="1:14" s="450" customFormat="1" ht="11.25" x14ac:dyDescent="0.25">
      <c r="A78" s="449" t="s">
        <v>422</v>
      </c>
      <c r="B78" s="971" t="s">
        <v>409</v>
      </c>
      <c r="C78" s="972"/>
      <c r="D78" s="972"/>
      <c r="E78" s="972"/>
      <c r="F78" s="973"/>
      <c r="G78" s="974">
        <v>20</v>
      </c>
      <c r="H78" s="975"/>
      <c r="I78" s="976"/>
      <c r="J78" s="976"/>
      <c r="K78" s="976">
        <v>20</v>
      </c>
      <c r="L78" s="976"/>
      <c r="M78" s="970"/>
      <c r="N78" s="970"/>
    </row>
    <row r="79" spans="1:14" s="450" customFormat="1" ht="11.25" x14ac:dyDescent="0.25">
      <c r="A79" s="449" t="s">
        <v>420</v>
      </c>
      <c r="B79" s="454" t="s">
        <v>421</v>
      </c>
      <c r="C79" s="455"/>
      <c r="D79" s="455"/>
      <c r="E79" s="455"/>
      <c r="F79" s="456"/>
      <c r="G79" s="974">
        <v>20</v>
      </c>
      <c r="H79" s="975"/>
      <c r="I79" s="983"/>
      <c r="J79" s="984"/>
      <c r="K79" s="983">
        <v>20</v>
      </c>
      <c r="L79" s="984"/>
      <c r="M79" s="985"/>
      <c r="N79" s="986"/>
    </row>
    <row r="80" spans="1:14" s="450" customFormat="1" ht="12" customHeight="1" x14ac:dyDescent="0.25">
      <c r="A80" s="449" t="s">
        <v>360</v>
      </c>
      <c r="B80" s="971" t="s">
        <v>408</v>
      </c>
      <c r="C80" s="972"/>
      <c r="D80" s="972"/>
      <c r="E80" s="972"/>
      <c r="F80" s="973"/>
      <c r="G80" s="974">
        <v>20</v>
      </c>
      <c r="H80" s="975"/>
      <c r="I80" s="976"/>
      <c r="J80" s="976"/>
      <c r="K80" s="976">
        <v>20</v>
      </c>
      <c r="L80" s="976"/>
      <c r="M80" s="970"/>
      <c r="N80" s="970"/>
    </row>
    <row r="81" spans="1:14" ht="16.5" customHeight="1" x14ac:dyDescent="0.25">
      <c r="A81" s="69">
        <f>COUNTA(B70:F80)</f>
        <v>9</v>
      </c>
      <c r="B81" s="942" t="s">
        <v>314</v>
      </c>
      <c r="C81" s="942"/>
      <c r="D81" s="942"/>
      <c r="E81" s="942"/>
      <c r="F81" s="942"/>
      <c r="G81" s="942"/>
      <c r="H81" s="942"/>
      <c r="I81" s="942"/>
      <c r="J81" s="942"/>
      <c r="K81" s="942"/>
      <c r="L81" s="943"/>
      <c r="M81" s="910">
        <f>SUM(M70:N74)</f>
        <v>0</v>
      </c>
      <c r="N81" s="910"/>
    </row>
    <row r="82" spans="1:14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 x14ac:dyDescent="0.25">
      <c r="A83" s="884" t="s">
        <v>315</v>
      </c>
      <c r="B83" s="885"/>
      <c r="C83" s="885"/>
      <c r="D83" s="885"/>
      <c r="E83" s="885"/>
      <c r="F83" s="885"/>
      <c r="G83" s="885"/>
      <c r="H83" s="885"/>
      <c r="I83" s="885"/>
      <c r="J83" s="885"/>
      <c r="K83" s="885"/>
      <c r="L83" s="885"/>
      <c r="M83" s="885"/>
      <c r="N83" s="886"/>
    </row>
    <row r="84" spans="1:14" x14ac:dyDescent="0.25">
      <c r="A84" s="928" t="s">
        <v>316</v>
      </c>
      <c r="B84" s="929"/>
      <c r="C84" s="929"/>
      <c r="D84" s="930"/>
      <c r="E84" s="928" t="s">
        <v>119</v>
      </c>
      <c r="F84" s="929"/>
      <c r="G84" s="929"/>
      <c r="H84" s="929"/>
      <c r="I84" s="929"/>
      <c r="J84" s="929"/>
      <c r="K84" s="929"/>
      <c r="L84" s="929"/>
      <c r="M84" s="906" t="s">
        <v>317</v>
      </c>
      <c r="N84" s="908"/>
    </row>
    <row r="85" spans="1:14" s="53" customFormat="1" ht="12.75" customHeight="1" x14ac:dyDescent="0.25">
      <c r="A85" s="964" t="s">
        <v>353</v>
      </c>
      <c r="B85" s="965"/>
      <c r="C85" s="965"/>
      <c r="D85" s="966"/>
      <c r="E85" s="950" t="s">
        <v>393</v>
      </c>
      <c r="F85" s="951"/>
      <c r="G85" s="951"/>
      <c r="H85" s="951"/>
      <c r="I85" s="951"/>
      <c r="J85" s="951"/>
      <c r="K85" s="951"/>
      <c r="L85" s="952"/>
      <c r="M85" s="956">
        <v>1000</v>
      </c>
      <c r="N85" s="957"/>
    </row>
    <row r="86" spans="1:14" s="53" customFormat="1" ht="11.25" x14ac:dyDescent="0.25">
      <c r="A86" s="967"/>
      <c r="B86" s="968"/>
      <c r="C86" s="968"/>
      <c r="D86" s="969"/>
      <c r="E86" s="953"/>
      <c r="F86" s="954"/>
      <c r="G86" s="954"/>
      <c r="H86" s="954"/>
      <c r="I86" s="954"/>
      <c r="J86" s="954"/>
      <c r="K86" s="954"/>
      <c r="L86" s="955"/>
      <c r="M86" s="958"/>
      <c r="N86" s="959"/>
    </row>
    <row r="87" spans="1:14" s="53" customFormat="1" ht="11.25" x14ac:dyDescent="0.25">
      <c r="A87" s="944" t="s">
        <v>397</v>
      </c>
      <c r="B87" s="945"/>
      <c r="C87" s="945"/>
      <c r="D87" s="946"/>
      <c r="E87" s="950" t="s">
        <v>410</v>
      </c>
      <c r="F87" s="951"/>
      <c r="G87" s="951"/>
      <c r="H87" s="951"/>
      <c r="I87" s="951"/>
      <c r="J87" s="951"/>
      <c r="K87" s="951"/>
      <c r="L87" s="952"/>
      <c r="M87" s="956">
        <v>0</v>
      </c>
      <c r="N87" s="957"/>
    </row>
    <row r="88" spans="1:14" s="53" customFormat="1" ht="11.25" x14ac:dyDescent="0.25">
      <c r="A88" s="947"/>
      <c r="B88" s="948"/>
      <c r="C88" s="948"/>
      <c r="D88" s="949"/>
      <c r="E88" s="953"/>
      <c r="F88" s="954"/>
      <c r="G88" s="954"/>
      <c r="H88" s="954"/>
      <c r="I88" s="954"/>
      <c r="J88" s="954"/>
      <c r="K88" s="954"/>
      <c r="L88" s="955"/>
      <c r="M88" s="958"/>
      <c r="N88" s="959"/>
    </row>
    <row r="89" spans="1:14" s="53" customFormat="1" ht="11.25" x14ac:dyDescent="0.25">
      <c r="A89" s="944"/>
      <c r="B89" s="945"/>
      <c r="C89" s="945"/>
      <c r="D89" s="946"/>
      <c r="E89" s="944"/>
      <c r="F89" s="945"/>
      <c r="G89" s="945"/>
      <c r="H89" s="945"/>
      <c r="I89" s="945"/>
      <c r="J89" s="945"/>
      <c r="K89" s="945"/>
      <c r="L89" s="945"/>
      <c r="M89" s="960"/>
      <c r="N89" s="961"/>
    </row>
    <row r="90" spans="1:14" s="53" customFormat="1" ht="11.25" x14ac:dyDescent="0.25">
      <c r="A90" s="947"/>
      <c r="B90" s="948"/>
      <c r="C90" s="948"/>
      <c r="D90" s="949"/>
      <c r="E90" s="947"/>
      <c r="F90" s="948"/>
      <c r="G90" s="948"/>
      <c r="H90" s="948"/>
      <c r="I90" s="948"/>
      <c r="J90" s="948"/>
      <c r="K90" s="948"/>
      <c r="L90" s="948"/>
      <c r="M90" s="962"/>
      <c r="N90" s="963"/>
    </row>
    <row r="91" spans="1:14" x14ac:dyDescent="0.25">
      <c r="A91" s="906" t="s">
        <v>318</v>
      </c>
      <c r="B91" s="907"/>
      <c r="C91" s="907"/>
      <c r="D91" s="907"/>
      <c r="E91" s="907"/>
      <c r="F91" s="907"/>
      <c r="G91" s="907"/>
      <c r="H91" s="907"/>
      <c r="I91" s="907"/>
      <c r="J91" s="907"/>
      <c r="K91" s="907"/>
      <c r="L91" s="908"/>
      <c r="M91" s="909">
        <f>M81+M85</f>
        <v>1000</v>
      </c>
      <c r="N91" s="910"/>
    </row>
    <row r="65409" spans="247:251" x14ac:dyDescent="0.25">
      <c r="IM65409" s="52" t="s">
        <v>319</v>
      </c>
      <c r="IN65409" s="52" t="s">
        <v>320</v>
      </c>
      <c r="IO65409" s="52" t="s">
        <v>321</v>
      </c>
      <c r="IP65409" s="52" t="s">
        <v>322</v>
      </c>
      <c r="IQ65409" s="52" t="s">
        <v>323</v>
      </c>
    </row>
    <row r="65410" spans="247:251" x14ac:dyDescent="0.25">
      <c r="IM65410" s="52" t="e">
        <f>#REF!&amp;$C$9</f>
        <v>#REF!</v>
      </c>
      <c r="IN65410" s="52" t="e">
        <f>#REF!</f>
        <v>#REF!</v>
      </c>
      <c r="IO65410" s="52" t="e">
        <f>$B$25&amp;" - "&amp;$B$26&amp;" - "&amp;$B$29&amp;" - "&amp;$I$29&amp;" - "&amp;#REF!&amp;" - "&amp;#REF!&amp;" - "&amp;#REF!&amp;" - "&amp;#REF!</f>
        <v>#REF!</v>
      </c>
      <c r="IP65410" s="52" t="e">
        <f>$A$32&amp;": "&amp;$I$32&amp;" - "&amp;#REF!&amp;": "&amp;#REF!&amp;" - "&amp;#REF!&amp;": "&amp;#REF!&amp;" - "&amp;#REF!&amp;": "&amp;#REF!&amp;" - "&amp;#REF!&amp;": "&amp;#REF!&amp;" - "&amp;#REF!&amp;": "&amp;#REF!&amp;" - "&amp;$A$34&amp;": "&amp;$I$34&amp;" - "&amp;$A$35&amp;": "&amp;$I$35&amp;" - "&amp;$A$36&amp;": "&amp;$I$36&amp;" - "&amp;#REF!&amp;": "&amp;#REF!&amp;" - "&amp;#REF!&amp;": "&amp;#REF!&amp;" - "&amp;#REF!&amp;": "&amp;#REF!&amp;" - "&amp;#REF!&amp;": "&amp;#REF!</f>
        <v>#REF!</v>
      </c>
      <c r="IQ65410" s="52" t="e">
        <f>#REF!</f>
        <v>#REF!</v>
      </c>
    </row>
  </sheetData>
  <mergeCells count="176">
    <mergeCell ref="I79:J79"/>
    <mergeCell ref="K79:L79"/>
    <mergeCell ref="M79:N79"/>
    <mergeCell ref="A6:D7"/>
    <mergeCell ref="E6:H7"/>
    <mergeCell ref="I6:N6"/>
    <mergeCell ref="I7:J7"/>
    <mergeCell ref="K7:L7"/>
    <mergeCell ref="M7:N7"/>
    <mergeCell ref="A9:B9"/>
    <mergeCell ref="C9:N9"/>
    <mergeCell ref="A10:B10"/>
    <mergeCell ref="C10:N10"/>
    <mergeCell ref="B27:G27"/>
    <mergeCell ref="I27:N27"/>
    <mergeCell ref="B28:G28"/>
    <mergeCell ref="I28:N28"/>
    <mergeCell ref="B29:G29"/>
    <mergeCell ref="I29:N29"/>
    <mergeCell ref="A11:B23"/>
    <mergeCell ref="A24:N24"/>
    <mergeCell ref="B25:G25"/>
    <mergeCell ref="I25:N25"/>
    <mergeCell ref="B26:G26"/>
    <mergeCell ref="A1:N1"/>
    <mergeCell ref="A3:D3"/>
    <mergeCell ref="E3:H3"/>
    <mergeCell ref="I3:N3"/>
    <mergeCell ref="A4:D5"/>
    <mergeCell ref="E4:H5"/>
    <mergeCell ref="I4:N5"/>
    <mergeCell ref="A2:N2"/>
    <mergeCell ref="M8:N8"/>
    <mergeCell ref="A8:D8"/>
    <mergeCell ref="E8:H8"/>
    <mergeCell ref="I8:J8"/>
    <mergeCell ref="K8:L8"/>
    <mergeCell ref="I26:N26"/>
    <mergeCell ref="C11:N14"/>
    <mergeCell ref="A30:N30"/>
    <mergeCell ref="A31:H31"/>
    <mergeCell ref="I31:J31"/>
    <mergeCell ref="K31:L31"/>
    <mergeCell ref="M31:N31"/>
    <mergeCell ref="A32:H32"/>
    <mergeCell ref="I32:J32"/>
    <mergeCell ref="K32:L32"/>
    <mergeCell ref="M32:N32"/>
    <mergeCell ref="A36:H36"/>
    <mergeCell ref="I36:J36"/>
    <mergeCell ref="K36:L36"/>
    <mergeCell ref="M36:N36"/>
    <mergeCell ref="K37:L37"/>
    <mergeCell ref="M37:N37"/>
    <mergeCell ref="A37:H37"/>
    <mergeCell ref="I37:J37"/>
    <mergeCell ref="A33:H33"/>
    <mergeCell ref="I33:J33"/>
    <mergeCell ref="A35:H35"/>
    <mergeCell ref="I35:J35"/>
    <mergeCell ref="K35:L35"/>
    <mergeCell ref="M35:N35"/>
    <mergeCell ref="A34:H34"/>
    <mergeCell ref="I34:J34"/>
    <mergeCell ref="K34:L34"/>
    <mergeCell ref="M34:N34"/>
    <mergeCell ref="K33:L33"/>
    <mergeCell ref="M33:N33"/>
    <mergeCell ref="A39:H39"/>
    <mergeCell ref="I39:J39"/>
    <mergeCell ref="K39:L39"/>
    <mergeCell ref="M39:N39"/>
    <mergeCell ref="A40:H40"/>
    <mergeCell ref="I40:J40"/>
    <mergeCell ref="K40:L40"/>
    <mergeCell ref="M40:N40"/>
    <mergeCell ref="A38:H38"/>
    <mergeCell ref="I38:J38"/>
    <mergeCell ref="K38:L38"/>
    <mergeCell ref="M38:N38"/>
    <mergeCell ref="M41:N41"/>
    <mergeCell ref="A45:N45"/>
    <mergeCell ref="A46:B46"/>
    <mergeCell ref="A43:H43"/>
    <mergeCell ref="I43:J43"/>
    <mergeCell ref="K43:L43"/>
    <mergeCell ref="M43:N43"/>
    <mergeCell ref="A42:H42"/>
    <mergeCell ref="I42:J42"/>
    <mergeCell ref="K42:L42"/>
    <mergeCell ref="M42:N42"/>
    <mergeCell ref="A47:B48"/>
    <mergeCell ref="A49:B50"/>
    <mergeCell ref="A51:B52"/>
    <mergeCell ref="A53:B54"/>
    <mergeCell ref="A55:B56"/>
    <mergeCell ref="A57:B58"/>
    <mergeCell ref="A41:H41"/>
    <mergeCell ref="I41:J41"/>
    <mergeCell ref="K41:L41"/>
    <mergeCell ref="A59:B60"/>
    <mergeCell ref="A61:B62"/>
    <mergeCell ref="A63:B64"/>
    <mergeCell ref="A65:B66"/>
    <mergeCell ref="A68:N68"/>
    <mergeCell ref="B69:F69"/>
    <mergeCell ref="G69:H69"/>
    <mergeCell ref="I69:J69"/>
    <mergeCell ref="K69:L69"/>
    <mergeCell ref="M69:N69"/>
    <mergeCell ref="M70:N70"/>
    <mergeCell ref="B73:F73"/>
    <mergeCell ref="G73:H73"/>
    <mergeCell ref="I73:J73"/>
    <mergeCell ref="K73:L73"/>
    <mergeCell ref="M73:N73"/>
    <mergeCell ref="B70:F70"/>
    <mergeCell ref="G70:H70"/>
    <mergeCell ref="I70:J70"/>
    <mergeCell ref="K70:L70"/>
    <mergeCell ref="G71:H71"/>
    <mergeCell ref="G72:H72"/>
    <mergeCell ref="I71:J71"/>
    <mergeCell ref="I72:J72"/>
    <mergeCell ref="K71:L71"/>
    <mergeCell ref="K72:L72"/>
    <mergeCell ref="M71:N71"/>
    <mergeCell ref="M72:N72"/>
    <mergeCell ref="M74:N74"/>
    <mergeCell ref="B75:F75"/>
    <mergeCell ref="G75:H75"/>
    <mergeCell ref="I75:J75"/>
    <mergeCell ref="K75:L75"/>
    <mergeCell ref="M75:N75"/>
    <mergeCell ref="B74:F74"/>
    <mergeCell ref="G74:H74"/>
    <mergeCell ref="I74:J74"/>
    <mergeCell ref="K74:L74"/>
    <mergeCell ref="M80:N80"/>
    <mergeCell ref="B81:L81"/>
    <mergeCell ref="M81:N81"/>
    <mergeCell ref="A83:N83"/>
    <mergeCell ref="B80:F80"/>
    <mergeCell ref="G80:H80"/>
    <mergeCell ref="I80:J80"/>
    <mergeCell ref="K80:L80"/>
    <mergeCell ref="M76:N76"/>
    <mergeCell ref="B77:F77"/>
    <mergeCell ref="G77:H77"/>
    <mergeCell ref="I77:J77"/>
    <mergeCell ref="K77:L77"/>
    <mergeCell ref="M77:N77"/>
    <mergeCell ref="B76:F76"/>
    <mergeCell ref="G76:H76"/>
    <mergeCell ref="I76:J76"/>
    <mergeCell ref="K76:L76"/>
    <mergeCell ref="B78:F78"/>
    <mergeCell ref="I78:J78"/>
    <mergeCell ref="K78:L78"/>
    <mergeCell ref="M78:N78"/>
    <mergeCell ref="G78:H78"/>
    <mergeCell ref="G79:H79"/>
    <mergeCell ref="A91:L91"/>
    <mergeCell ref="M91:N91"/>
    <mergeCell ref="A87:D88"/>
    <mergeCell ref="E87:L88"/>
    <mergeCell ref="M87:N88"/>
    <mergeCell ref="A89:D90"/>
    <mergeCell ref="E89:L90"/>
    <mergeCell ref="M89:N90"/>
    <mergeCell ref="A84:D84"/>
    <mergeCell ref="E84:L84"/>
    <mergeCell ref="M84:N84"/>
    <mergeCell ref="A85:D86"/>
    <mergeCell ref="E85:L86"/>
    <mergeCell ref="M85:N86"/>
  </mergeCells>
  <phoneticPr fontId="26" type="noConversion"/>
  <conditionalFormatting sqref="C49:N49 C51:N51 C53:N53 C61:N61 C55:M55 C59:N59 C57:N57 C63:N63 C65:N65 C47:N47">
    <cfRule type="cellIs" dxfId="3" priority="3" stopIfTrue="1" operator="equal">
      <formula>"x"</formula>
    </cfRule>
  </conditionalFormatting>
  <conditionalFormatting sqref="C50:N50 C52:N52 C54:N54 C62:N62 C56:M56 C60:N60 C58:N58 C64:N64 C66:N66 C48:N48">
    <cfRule type="cellIs" dxfId="2" priority="4" stopIfTrue="1" operator="equal">
      <formula>"x"</formula>
    </cfRule>
  </conditionalFormatting>
  <conditionalFormatting sqref="N55">
    <cfRule type="cellIs" dxfId="1" priority="1" stopIfTrue="1" operator="equal">
      <formula>"x"</formula>
    </cfRule>
  </conditionalFormatting>
  <conditionalFormatting sqref="N56">
    <cfRule type="cellIs" dxfId="0" priority="2" stopIfTrue="1" operator="equal">
      <formula>"x"</formula>
    </cfRule>
  </conditionalFormatting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47:N66"/>
  </dataValidations>
  <pageMargins left="0.75" right="0.75" top="1" bottom="1" header="0.5" footer="0.5"/>
  <pageSetup paperSize="9" scale="88" orientation="landscape" r:id="rId1"/>
  <headerFooter alignWithMargins="0"/>
  <rowBreaks count="2" manualBreakCount="2">
    <brk id="29" max="17" man="1"/>
    <brk id="66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Schema Generale</vt:lpstr>
      <vt:lpstr>Organizzazione</vt:lpstr>
      <vt:lpstr>Caratteristiche</vt:lpstr>
      <vt:lpstr>Economico Patrimoniale</vt:lpstr>
      <vt:lpstr>Missione programma processo</vt:lpstr>
      <vt:lpstr>Piano razion - Obj 1</vt:lpstr>
      <vt:lpstr>PagoPA - Obj 2</vt:lpstr>
      <vt:lpstr>Caratteristiche!Area_stampa</vt:lpstr>
      <vt:lpstr>'Economico Patrimoniale'!Area_stampa</vt:lpstr>
      <vt:lpstr>Organizzazione!Area_stampa</vt:lpstr>
      <vt:lpstr>'PagoPA - Obj 2'!Area_stampa</vt:lpstr>
      <vt:lpstr>'Piano razion - Obj 1'!Area_stampa</vt:lpstr>
      <vt:lpstr>'Schema Generale'!Area_stampa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Alessandro Odorico</cp:lastModifiedBy>
  <cp:lastPrinted>2018-02-23T14:09:31Z</cp:lastPrinted>
  <dcterms:created xsi:type="dcterms:W3CDTF">2006-09-16T00:00:00Z</dcterms:created>
  <dcterms:modified xsi:type="dcterms:W3CDTF">2019-04-09T14:23:27Z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fIDOlimpoDoc">
    <vt:lpwstr>64065-180988</vt:lpwstr>
  </property>
</Properties>
</file>